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peter.corley\AppData\Roaming\OpenText\OTEdit\EC_PouMataaho\c13631435\"/>
    </mc:Choice>
  </mc:AlternateContent>
  <xr:revisionPtr revIDLastSave="0" documentId="13_ncr:1_{6E05B665-FAFC-4054-9EC2-6D5CF3470CE2}" xr6:coauthVersionLast="47" xr6:coauthVersionMax="47" xr10:uidLastSave="{00000000-0000-0000-0000-000000000000}"/>
  <bookViews>
    <workbookView xWindow="-110" yWindow="-110" windowWidth="19420" windowHeight="10300" activeTab="1" xr2:uid="{2DD14EA5-2117-46AF-99C3-A5F24B999AF0}"/>
  </bookViews>
  <sheets>
    <sheet name="Guidance for agencies" sheetId="5" r:id="rId1"/>
    <sheet name="Summary and sign-off CE" sheetId="13" r:id="rId2"/>
    <sheet name="Travel" sheetId="1" r:id="rId3"/>
    <sheet name="Hospitality" sheetId="2" r:id="rId4"/>
    <sheet name="All other expenses" sheetId="3" r:id="rId5"/>
    <sheet name="Gifts and benefits" sheetId="4" r:id="rId6"/>
    <sheet name="Summary and sign-off Kaihautu" sheetId="14" r:id="rId7"/>
    <sheet name="Travel - Kaihautu" sheetId="15" r:id="rId8"/>
    <sheet name="Hospitality - Kaihautu" sheetId="16" r:id="rId9"/>
    <sheet name="All other expenses - Kaihautu" sheetId="17" r:id="rId10"/>
    <sheet name="Gifts and benefits - Kaihautu" sheetId="18" r:id="rId11"/>
  </sheets>
  <definedNames>
    <definedName name="_xlnm.Print_Area" localSheetId="4">'All other expenses'!$A$1:$E$25</definedName>
    <definedName name="_xlnm.Print_Area" localSheetId="9">'All other expenses - Kaihautu'!$A$1:$E$33</definedName>
    <definedName name="_xlnm.Print_Area" localSheetId="5">'Gifts and benefits'!$A$1:$F$33</definedName>
    <definedName name="_xlnm.Print_Area" localSheetId="10">'Gifts and benefits - Kaihautu'!$A$1:$F$26</definedName>
    <definedName name="_xlnm.Print_Area" localSheetId="0">'Guidance for agencies'!$A$1:$A$58</definedName>
    <definedName name="_xlnm.Print_Area" localSheetId="3">Hospitality!$A$1:$E$29</definedName>
    <definedName name="_xlnm.Print_Area" localSheetId="8">'Hospitality - Kaihautu'!$A$1:$E$31</definedName>
    <definedName name="_xlnm.Print_Area" localSheetId="1">'Summary and sign-off CE'!$A$1:$F$23</definedName>
    <definedName name="_xlnm.Print_Area" localSheetId="6">'Summary and sign-off Kaihautu'!$A$1:$F$23</definedName>
    <definedName name="_xlnm.Print_Area" localSheetId="2">Travel!$A$1:$E$67</definedName>
    <definedName name="_xlnm.Print_Area" localSheetId="7">'Travel - Kaihautu'!$A$1:$E$70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1" l="1"/>
  <c r="B20" i="16"/>
  <c r="B54" i="1"/>
  <c r="B36" i="1"/>
  <c r="B53" i="1"/>
  <c r="C17" i="18" l="1"/>
  <c r="F13" i="14" s="1"/>
  <c r="C16" i="18"/>
  <c r="D15" i="18"/>
  <c r="B5" i="18"/>
  <c r="B4" i="18"/>
  <c r="B3" i="18"/>
  <c r="B2" i="18"/>
  <c r="C27" i="17"/>
  <c r="B27" i="17"/>
  <c r="B13" i="14" s="1"/>
  <c r="B5" i="17"/>
  <c r="B4" i="17"/>
  <c r="B3" i="17"/>
  <c r="B2" i="17"/>
  <c r="C24" i="16"/>
  <c r="B24" i="16"/>
  <c r="B12" i="14" s="1"/>
  <c r="B5" i="16"/>
  <c r="B4" i="16"/>
  <c r="B3" i="16"/>
  <c r="B2" i="16"/>
  <c r="C59" i="15"/>
  <c r="B59" i="15"/>
  <c r="B17" i="14" s="1"/>
  <c r="C33" i="15"/>
  <c r="B33" i="15"/>
  <c r="B16" i="14" s="1"/>
  <c r="C17" i="15"/>
  <c r="B17" i="15"/>
  <c r="B15" i="14" s="1"/>
  <c r="B5" i="15"/>
  <c r="B4" i="15"/>
  <c r="B3" i="15"/>
  <c r="B2" i="15"/>
  <c r="E60" i="14"/>
  <c r="C60" i="14"/>
  <c r="B60" i="14"/>
  <c r="D59" i="14"/>
  <c r="B59" i="14"/>
  <c r="D58" i="14"/>
  <c r="B58" i="14"/>
  <c r="D57" i="14"/>
  <c r="B57" i="14"/>
  <c r="D56" i="14"/>
  <c r="B56" i="14"/>
  <c r="D55" i="14"/>
  <c r="B55" i="14"/>
  <c r="C13" i="14"/>
  <c r="C12" i="14"/>
  <c r="C11" i="14"/>
  <c r="C17" i="14" s="1"/>
  <c r="B6" i="14"/>
  <c r="F59" i="14" l="1"/>
  <c r="D27" i="17" s="1"/>
  <c r="F60" i="14"/>
  <c r="E15" i="18" s="1"/>
  <c r="C15" i="18"/>
  <c r="F11" i="14" s="1"/>
  <c r="F58" i="14"/>
  <c r="D24" i="16" s="1"/>
  <c r="F12" i="14"/>
  <c r="F57" i="14"/>
  <c r="D59" i="15" s="1"/>
  <c r="B61" i="15"/>
  <c r="B11" i="14"/>
  <c r="F56" i="14"/>
  <c r="D33" i="15" s="1"/>
  <c r="F55" i="14"/>
  <c r="D17" i="15" s="1"/>
  <c r="C16" i="14"/>
  <c r="C15" i="14"/>
  <c r="D22" i="4"/>
  <c r="C19" i="3"/>
  <c r="C22" i="2"/>
  <c r="C45" i="1"/>
  <c r="C56" i="1"/>
  <c r="C31" i="1"/>
  <c r="B6" i="13" l="1"/>
  <c r="E60" i="13"/>
  <c r="C60" i="13"/>
  <c r="C24" i="4"/>
  <c r="C23" i="4"/>
  <c r="B60" i="13" l="1"/>
  <c r="B59" i="13"/>
  <c r="D59" i="13"/>
  <c r="B58" i="13"/>
  <c r="D58" i="13"/>
  <c r="D57" i="13"/>
  <c r="B57" i="13"/>
  <c r="D56" i="13"/>
  <c r="B56" i="13"/>
  <c r="D55" i="13"/>
  <c r="B55" i="13"/>
  <c r="B2" i="4"/>
  <c r="B3" i="4"/>
  <c r="B2" i="3"/>
  <c r="B3" i="3"/>
  <c r="B2" i="2"/>
  <c r="B3" i="2"/>
  <c r="B2" i="1"/>
  <c r="B3" i="1"/>
  <c r="F58" i="13" l="1"/>
  <c r="D22" i="2" s="1"/>
  <c r="F60" i="13"/>
  <c r="E22" i="4" s="1"/>
  <c r="F59" i="13"/>
  <c r="D19" i="3" s="1"/>
  <c r="F57" i="13"/>
  <c r="D56" i="1" s="1"/>
  <c r="F56" i="13"/>
  <c r="D45" i="1" s="1"/>
  <c r="F55" i="13"/>
  <c r="D31" i="1" s="1"/>
  <c r="C13" i="13"/>
  <c r="C12" i="13"/>
  <c r="C11" i="13"/>
  <c r="C16" i="13" l="1"/>
  <c r="C17" i="13"/>
  <c r="B5" i="4" l="1"/>
  <c r="B4" i="4"/>
  <c r="B5" i="3"/>
  <c r="B4" i="3"/>
  <c r="B5" i="2"/>
  <c r="B4" i="2"/>
  <c r="B5" i="1"/>
  <c r="B4" i="1"/>
  <c r="C15" i="13" l="1"/>
  <c r="F12" i="13" l="1"/>
  <c r="C22" i="4"/>
  <c r="F11" i="13" s="1"/>
  <c r="F13" i="13" l="1"/>
  <c r="B56" i="1"/>
  <c r="B17" i="13" s="1"/>
  <c r="B45" i="1"/>
  <c r="B16" i="13" s="1"/>
  <c r="B31" i="1"/>
  <c r="B15" i="13" s="1"/>
  <c r="B19" i="3" l="1"/>
  <c r="B13" i="13" s="1"/>
  <c r="B22" i="2"/>
  <c r="B12" i="13" s="1"/>
  <c r="B11" i="13" l="1"/>
  <c r="B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7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700-000002000000}">
      <text>
        <r>
          <rPr>
            <sz val="9"/>
            <color indexed="81"/>
            <rFont val="Tahoma"/>
            <family val="2"/>
          </rPr>
          <t xml:space="preserve">
Insert additional rows as needed:
- 'right click' on a row number (left of screen)
- select 'Insert' (this will insert a row above it)
</t>
        </r>
      </text>
    </comment>
    <comment ref="A36" authorId="0" shapeId="0" xr:uid="{00000000-0006-0000-07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8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9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A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<sst xmlns="http://schemas.openxmlformats.org/spreadsheetml/2006/main" count="730" uniqueCount="269">
  <si>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</si>
  <si>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</si>
  <si>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</si>
  <si>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</si>
  <si>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</si>
  <si>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</si>
  <si>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</si>
  <si>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</si>
  <si>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</si>
  <si>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</si>
  <si>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</si>
  <si>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</si>
  <si>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</si>
  <si>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</si>
  <si>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</si>
  <si>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</si>
  <si>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</si>
  <si>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</si>
  <si>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</si>
  <si>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</si>
  <si>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</si>
  <si>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</si>
  <si>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</si>
  <si>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</si>
  <si>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</si>
  <si>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</si>
  <si>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</si>
  <si>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</si>
  <si>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</si>
  <si>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</si>
  <si>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</si>
  <si>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</si>
  <si>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</si>
  <si>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</si>
  <si>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</si>
  <si>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</si>
  <si>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</si>
  <si>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</si>
  <si>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</si>
  <si>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</si>
  <si>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</si>
  <si>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</si>
  <si>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</si>
  <si>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</si>
  <si>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</si>
  <si>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</si>
  <si>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</si>
  <si>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</si>
  <si>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</si>
  <si>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</si>
  <si>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</si>
  <si>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</si>
  <si>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</si>
  <si>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</si>
  <si>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</si>
  <si>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</si>
  <si>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</si>
  <si>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</si>
  <si>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</si>
  <si>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</si>
  <si>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</si>
  <si>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</si>
  <si>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</si>
  <si>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</si>
  <si>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</si>
  <si>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</si>
  <si>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</si>
  <si>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</si>
  <si>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</si>
  <si>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</si>
  <si>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</si>
  <si>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</si>
  <si>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</si>
  <si>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</si>
  <si>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</si>
  <si>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</si>
  <si>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</si>
  <si>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</si>
  <si>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</si>
  <si>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</si>
  <si>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</si>
  <si>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</si>
  <si>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</si>
  <si>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</si>
  <si>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</si>
  <si>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</si>
  <si>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</si>
  <si>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</si>
  <si>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</si>
  <si>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</si>
  <si>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</si>
  <si>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</si>
  <si>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</si>
  <si>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</si>
  <si>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</si>
  <si>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</si>
  <si>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</si>
  <si>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</si>
  <si>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</si>
  <si>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</si>
  <si>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</si>
  <si>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</si>
  <si>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</si>
  <si>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</si>
  <si>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</si>
  <si>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</si>
  <si>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</si>
  <si>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</si>
  <si>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</si>
  <si>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</si>
  <si>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</si>
  <si>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</si>
  <si>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</si>
  <si>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</si>
  <si>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</si>
  <si>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</si>
  <si>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</si>
  <si>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</si>
  <si>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</si>
  <si>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</si>
  <si>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</si>
  <si>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</si>
  <si>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</si>
  <si>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</si>
  <si>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</si>
  <si>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</si>
  <si>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</si>
  <si>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</si>
  <si>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</si>
  <si>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</si>
  <si>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</si>
  <si>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</si>
  <si>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</si>
  <si>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</si>
  <si>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</si>
  <si>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</si>
  <si>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</si>
  <si>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</si>
  <si>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</si>
  <si>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</si>
  <si>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</si>
  <si>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</si>
  <si>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</si>
  <si>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</si>
  <si>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</si>
  <si>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</si>
  <si>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</si>
  <si>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</si>
  <si>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</si>
  <si>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</si>
  <si>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</si>
  <si>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</si>
  <si>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</si>
  <si>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</si>
  <si>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</si>
  <si>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</si>
  <si>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</si>
  <si>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</si>
  <si>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</si>
  <si>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</si>
  <si>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</si>
  <si>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</si>
  <si>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</si>
  <si>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</si>
  <si>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</si>
  <si>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</si>
  <si>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</si>
  <si>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</si>
  <si>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</si>
  <si>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Museum of New Zealand Te Papa Tongarewa</t>
  </si>
  <si>
    <t>Courtney Johnston</t>
  </si>
  <si>
    <t>Kaihautu**</t>
  </si>
  <si>
    <t>Arapata Hakiwai</t>
  </si>
  <si>
    <t>This disclosure has been approved by the Chair of the Te Papa Board</t>
  </si>
  <si>
    <t>Car parking provided as part of employment agreement</t>
  </si>
  <si>
    <t xml:space="preserve">Car parking </t>
  </si>
  <si>
    <t>Wellington</t>
  </si>
  <si>
    <t xml:space="preserve">Book </t>
  </si>
  <si>
    <t xml:space="preserve">Wellington </t>
  </si>
  <si>
    <t>Welcoming Western Australian Minister for Culture and the Arts</t>
  </si>
  <si>
    <t>Farewell for staff</t>
  </si>
  <si>
    <t>Card</t>
  </si>
  <si>
    <t>Lunch for 2</t>
  </si>
  <si>
    <t>Te Puia Lunch</t>
  </si>
  <si>
    <t>Confab Leadership Retreat</t>
  </si>
  <si>
    <t>Auckland</t>
  </si>
  <si>
    <t>Travel to local meeting</t>
  </si>
  <si>
    <t>Travel to local meeting - speak at Probus</t>
  </si>
  <si>
    <t>Taxi</t>
  </si>
  <si>
    <t>Travel to local meeting - Hearing for the Privacy Amendment Bill</t>
  </si>
  <si>
    <t>Entry</t>
  </si>
  <si>
    <t>2024 Future of Museum Virtual</t>
  </si>
  <si>
    <t xml:space="preserve">IOD Governance Development Course </t>
  </si>
  <si>
    <t>Course fee</t>
  </si>
  <si>
    <t>Attending an exhibition opening—Vaiei Tupuna</t>
  </si>
  <si>
    <t xml:space="preserve">Parking </t>
  </si>
  <si>
    <t>Travel to local meeting - Dame Cindy Kiro</t>
  </si>
  <si>
    <t>Opening exhibition of Rita Angus: New Zealand Modernist</t>
  </si>
  <si>
    <t xml:space="preserve">2024 Future of Museums Virtual </t>
  </si>
  <si>
    <t xml:space="preserve">Farewell for EA </t>
  </si>
  <si>
    <t>Coffee</t>
  </si>
  <si>
    <t>Meeting with Rongowhakata Iwi Trust</t>
  </si>
  <si>
    <t xml:space="preserve">Coffee </t>
  </si>
  <si>
    <t xml:space="preserve">Repatriaton advisory Panel meeting </t>
  </si>
  <si>
    <t xml:space="preserve">Interview with candidate Kaupapa Moari </t>
  </si>
  <si>
    <t>Lunch</t>
  </si>
  <si>
    <t>Hamilton</t>
  </si>
  <si>
    <t>Cake</t>
  </si>
  <si>
    <t>Pōhiri for Te Weu o te Kaitiaki Wānanga</t>
  </si>
  <si>
    <t>Ngā Whetū Ririki hui</t>
  </si>
  <si>
    <t>Gisborne</t>
  </si>
  <si>
    <t>Misc.</t>
  </si>
  <si>
    <t>Car hire</t>
  </si>
  <si>
    <t>Accommodation</t>
  </si>
  <si>
    <t>Flights</t>
  </si>
  <si>
    <t>meals</t>
  </si>
  <si>
    <t>Waikato</t>
  </si>
  <si>
    <t xml:space="preserve">Attending Tangihanga of Kiingi Tuheitia </t>
  </si>
  <si>
    <t>Lunch with Roger Machin(Field Museum Chicago)</t>
  </si>
  <si>
    <t>Bottle of wine</t>
  </si>
  <si>
    <t>Probus</t>
  </si>
  <si>
    <t>WOW</t>
  </si>
  <si>
    <t>WOW Awards Night</t>
  </si>
  <si>
    <t>Invitation to A Midsummer Nights Dream</t>
  </si>
  <si>
    <t>RNZB</t>
  </si>
  <si>
    <t>Winegrowers Association</t>
  </si>
  <si>
    <t>Notes from the inside book</t>
  </si>
  <si>
    <t>Anne Thurston</t>
  </si>
  <si>
    <t>Two medals and a bag</t>
  </si>
  <si>
    <t xml:space="preserve">Defence Collective Singapore </t>
  </si>
  <si>
    <t>Meeting with internal team</t>
  </si>
  <si>
    <t>Meeting with Kawhia Te Murahi</t>
  </si>
  <si>
    <t xml:space="preserve">Meeting with Kara Puketapure </t>
  </si>
  <si>
    <t>Dunedin</t>
  </si>
  <si>
    <t xml:space="preserve">Robin White Exbibition Opening </t>
  </si>
  <si>
    <t xml:space="preserve">Queenstown </t>
  </si>
  <si>
    <t>Gore</t>
  </si>
  <si>
    <t>Te Papa Foundation fundrasing event</t>
  </si>
  <si>
    <t>San Francisco</t>
  </si>
  <si>
    <t>Morning tea</t>
  </si>
  <si>
    <t>Meeting with stakeholder</t>
  </si>
  <si>
    <t xml:space="preserve">RAG meeting for Te Aka Civic Precinct Hui </t>
  </si>
  <si>
    <t>Ticket</t>
  </si>
  <si>
    <t>Dive into '25" networking event hosted by the Wellington Chamber of Commerce</t>
  </si>
  <si>
    <t xml:space="preserve">Canberra repatriation </t>
  </si>
  <si>
    <t>Canberra</t>
  </si>
  <si>
    <t>Art Basel in Hong Kong</t>
  </si>
  <si>
    <t>Hong Kong</t>
  </si>
  <si>
    <t>Results coaching</t>
  </si>
  <si>
    <t>Now Lead Others book</t>
  </si>
  <si>
    <t>Travel to local meeting - Singapore High Commission</t>
  </si>
  <si>
    <t>Ata Rangi Masters Chardonnay</t>
  </si>
  <si>
    <t>Placed in staff area</t>
  </si>
  <si>
    <t>Museums of the Future Roundtable</t>
  </si>
  <si>
    <t>Online</t>
  </si>
  <si>
    <t>Dinner while travelling in Hong Kong</t>
  </si>
  <si>
    <t>Lunch while travelling in Hong Kong</t>
  </si>
  <si>
    <t>Meals</t>
  </si>
  <si>
    <t>Lunch with colleagues from AT Museum</t>
  </si>
  <si>
    <t>Visa purchase for US trip</t>
  </si>
  <si>
    <t>Lunch while travelling in Sydney</t>
  </si>
  <si>
    <t>Sydney</t>
  </si>
  <si>
    <t>Dinner while travelling in Sydney</t>
  </si>
  <si>
    <t>Meal while travelling in San Francisco</t>
  </si>
  <si>
    <t>Entry to De Young Museum</t>
  </si>
  <si>
    <t>Hyatt Hotel Kabuki</t>
  </si>
  <si>
    <t>Attending the closing of Sandy Adsett Exhibition &amp; Te Maori Panel Discussion at Tairawhiti Museum</t>
  </si>
  <si>
    <t>China Bowl</t>
  </si>
  <si>
    <t>Singapore Museum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</si>
</sst>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15" fillId="11" borderId="4" xfId="0" applyFont="1" applyFill="1" applyBorder="1" applyAlignment="1" applyProtection="1">
      <alignment vertical="center"/>
      <protection locked="0"/>
    </xf>
    <xf numFmtId="0" fontId="15" fillId="11" borderId="5" xfId="0" applyFont="1" applyFill="1" applyBorder="1" applyAlignment="1" applyProtection="1">
      <alignment vertical="center"/>
      <protection locked="0"/>
    </xf>
    <xf numFmtId="0" fontId="15" fillId="0" borderId="10" xfId="0" applyFont="1" applyBorder="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4">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workbookViewId="0">
      <selection activeCell="A14" sqref="A14:A15"/>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M60"/>
  <sheetViews>
    <sheetView zoomScale="85" zoomScaleNormal="85" workbookViewId="0">
      <selection activeCell="C34" sqref="C34"/>
    </sheetView>
  </sheetViews>
  <sheetFormatPr defaultColWidth="0" defaultRowHeight="12.75" customHeight="1"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8" t="s">
        <v>109</v>
      </c>
      <c r="B1" s="138"/>
      <c r="C1" s="138"/>
      <c r="D1" s="138"/>
      <c r="E1" s="138"/>
    </row>
    <row r="2" spans="1:6" ht="21" customHeight="1" x14ac:dyDescent="0.2">
      <c r="A2" s="3" t="s">
        <v>52</v>
      </c>
      <c r="B2" s="141" t="str">
        <f>'Summary and sign-off Kaihautu'!B2:F2</f>
        <v>Museum of New Zealand Te Papa Tongarewa</v>
      </c>
      <c r="C2" s="141"/>
      <c r="D2" s="141"/>
      <c r="E2" s="141"/>
    </row>
    <row r="3" spans="1:6" ht="21" customHeight="1" x14ac:dyDescent="0.2">
      <c r="A3" s="3" t="s">
        <v>110</v>
      </c>
      <c r="B3" s="141" t="str">
        <f>'Summary and sign-off Kaihautu'!B3:F3</f>
        <v>Arapata Hakiwai</v>
      </c>
      <c r="C3" s="141"/>
      <c r="D3" s="141"/>
      <c r="E3" s="141"/>
    </row>
    <row r="4" spans="1:6" ht="21" customHeight="1" x14ac:dyDescent="0.2">
      <c r="A4" s="3" t="s">
        <v>111</v>
      </c>
      <c r="B4" s="141">
        <f>'Summary and sign-off Kaihautu'!B4:F4</f>
        <v>45474</v>
      </c>
      <c r="C4" s="141"/>
      <c r="D4" s="141"/>
      <c r="E4" s="141"/>
    </row>
    <row r="5" spans="1:6" ht="21" customHeight="1" x14ac:dyDescent="0.2">
      <c r="A5" s="3" t="s">
        <v>112</v>
      </c>
      <c r="B5" s="141">
        <f>'Summary and sign-off Kaihautu'!B5:F5</f>
        <v>45838</v>
      </c>
      <c r="C5" s="141"/>
      <c r="D5" s="141"/>
      <c r="E5" s="141"/>
    </row>
    <row r="6" spans="1:6" ht="21" customHeight="1" x14ac:dyDescent="0.2">
      <c r="A6" s="3" t="s">
        <v>113</v>
      </c>
      <c r="B6" s="136" t="s">
        <v>81</v>
      </c>
      <c r="C6" s="136"/>
      <c r="D6" s="136"/>
      <c r="E6" s="136"/>
      <c r="F6" s="23"/>
    </row>
    <row r="7" spans="1:6" ht="21" customHeight="1" x14ac:dyDescent="0.2">
      <c r="A7" s="3" t="s">
        <v>56</v>
      </c>
      <c r="B7" s="136" t="s">
        <v>83</v>
      </c>
      <c r="C7" s="136"/>
      <c r="D7" s="136"/>
      <c r="E7" s="136"/>
      <c r="F7" s="23"/>
    </row>
    <row r="8" spans="1:6" ht="35.25" customHeight="1" x14ac:dyDescent="0.2">
      <c r="A8" s="145" t="s">
        <v>147</v>
      </c>
      <c r="B8" s="145"/>
      <c r="C8" s="152"/>
      <c r="D8" s="152"/>
      <c r="E8" s="152"/>
    </row>
    <row r="9" spans="1:6" ht="35.25" customHeight="1" x14ac:dyDescent="0.2">
      <c r="A9" s="153" t="s">
        <v>148</v>
      </c>
      <c r="B9" s="154"/>
      <c r="C9" s="154"/>
      <c r="D9" s="154"/>
      <c r="E9" s="154"/>
    </row>
    <row r="10" spans="1:6" ht="27" customHeight="1" x14ac:dyDescent="0.2">
      <c r="A10" s="24" t="s">
        <v>117</v>
      </c>
      <c r="B10" s="24" t="s">
        <v>62</v>
      </c>
      <c r="C10" s="24" t="s">
        <v>149</v>
      </c>
      <c r="D10" s="24" t="s">
        <v>150</v>
      </c>
      <c r="E10" s="24" t="s">
        <v>121</v>
      </c>
      <c r="F10" s="20"/>
    </row>
    <row r="11" spans="1:6" s="2" customFormat="1" hidden="1" x14ac:dyDescent="0.2">
      <c r="A11" s="100"/>
      <c r="B11" s="97"/>
      <c r="C11" s="101"/>
      <c r="D11" s="101"/>
      <c r="E11" s="102"/>
    </row>
    <row r="12" spans="1:6" s="2" customFormat="1" x14ac:dyDescent="0.2">
      <c r="A12" s="124">
        <v>45505</v>
      </c>
      <c r="B12" s="121">
        <v>185</v>
      </c>
      <c r="C12" s="125" t="s">
        <v>174</v>
      </c>
      <c r="D12" s="125" t="s">
        <v>175</v>
      </c>
      <c r="E12" s="126" t="s">
        <v>176</v>
      </c>
    </row>
    <row r="13" spans="1:6" s="2" customFormat="1" x14ac:dyDescent="0.2">
      <c r="A13" s="120">
        <v>45537</v>
      </c>
      <c r="B13" s="121">
        <v>185</v>
      </c>
      <c r="C13" s="125" t="s">
        <v>174</v>
      </c>
      <c r="D13" s="125" t="s">
        <v>175</v>
      </c>
      <c r="E13" s="126" t="s">
        <v>176</v>
      </c>
    </row>
    <row r="14" spans="1:6" s="2" customFormat="1" x14ac:dyDescent="0.2">
      <c r="A14" s="120">
        <v>45566</v>
      </c>
      <c r="B14" s="121">
        <v>185</v>
      </c>
      <c r="C14" s="125" t="s">
        <v>174</v>
      </c>
      <c r="D14" s="125" t="s">
        <v>175</v>
      </c>
      <c r="E14" s="126" t="s">
        <v>176</v>
      </c>
    </row>
    <row r="15" spans="1:6" s="2" customFormat="1" x14ac:dyDescent="0.2">
      <c r="A15" s="120">
        <v>45597</v>
      </c>
      <c r="B15" s="121">
        <v>185</v>
      </c>
      <c r="C15" s="125" t="s">
        <v>174</v>
      </c>
      <c r="D15" s="125" t="s">
        <v>175</v>
      </c>
      <c r="E15" s="126" t="s">
        <v>176</v>
      </c>
    </row>
    <row r="16" spans="1:6" s="2" customFormat="1" x14ac:dyDescent="0.2">
      <c r="A16" s="120">
        <v>45628</v>
      </c>
      <c r="B16" s="121">
        <v>185</v>
      </c>
      <c r="C16" s="125" t="s">
        <v>174</v>
      </c>
      <c r="D16" s="125" t="s">
        <v>175</v>
      </c>
      <c r="E16" s="126" t="s">
        <v>176</v>
      </c>
    </row>
    <row r="17" spans="1:6" s="2" customFormat="1" x14ac:dyDescent="0.2">
      <c r="A17" s="120">
        <v>45645</v>
      </c>
      <c r="B17" s="121">
        <v>413.93</v>
      </c>
      <c r="C17" s="125" t="s">
        <v>198</v>
      </c>
      <c r="D17" s="125" t="s">
        <v>190</v>
      </c>
      <c r="E17" s="126" t="s">
        <v>176</v>
      </c>
    </row>
    <row r="18" spans="1:6" s="2" customFormat="1" x14ac:dyDescent="0.2">
      <c r="A18" s="120">
        <v>45663</v>
      </c>
      <c r="B18" s="121">
        <v>185</v>
      </c>
      <c r="C18" s="125" t="s">
        <v>174</v>
      </c>
      <c r="D18" s="125" t="s">
        <v>175</v>
      </c>
      <c r="E18" s="126" t="s">
        <v>176</v>
      </c>
    </row>
    <row r="19" spans="1:6" s="2" customFormat="1" x14ac:dyDescent="0.2">
      <c r="A19" s="120">
        <v>45691</v>
      </c>
      <c r="B19" s="121">
        <v>185</v>
      </c>
      <c r="C19" s="125" t="s">
        <v>174</v>
      </c>
      <c r="D19" s="125" t="s">
        <v>175</v>
      </c>
      <c r="E19" s="126" t="s">
        <v>176</v>
      </c>
    </row>
    <row r="20" spans="1:6" s="2" customFormat="1" x14ac:dyDescent="0.2">
      <c r="A20" s="120">
        <v>45719</v>
      </c>
      <c r="B20" s="121">
        <v>185</v>
      </c>
      <c r="C20" s="125" t="s">
        <v>174</v>
      </c>
      <c r="D20" s="125" t="s">
        <v>175</v>
      </c>
      <c r="E20" s="126" t="s">
        <v>176</v>
      </c>
    </row>
    <row r="21" spans="1:6" s="2" customFormat="1" x14ac:dyDescent="0.2">
      <c r="A21" s="124">
        <v>45748</v>
      </c>
      <c r="B21" s="121">
        <v>185</v>
      </c>
      <c r="C21" s="125" t="s">
        <v>174</v>
      </c>
      <c r="D21" s="125" t="s">
        <v>175</v>
      </c>
      <c r="E21" s="126" t="s">
        <v>176</v>
      </c>
    </row>
    <row r="22" spans="1:6" s="2" customFormat="1" x14ac:dyDescent="0.2">
      <c r="A22" s="124">
        <v>45778</v>
      </c>
      <c r="B22" s="121">
        <v>185</v>
      </c>
      <c r="C22" s="125" t="s">
        <v>174</v>
      </c>
      <c r="D22" s="125" t="s">
        <v>175</v>
      </c>
      <c r="E22" s="126" t="s">
        <v>176</v>
      </c>
    </row>
    <row r="23" spans="1:6" s="2" customFormat="1" x14ac:dyDescent="0.2">
      <c r="A23" s="124">
        <v>45811</v>
      </c>
      <c r="B23" s="121">
        <v>185</v>
      </c>
      <c r="C23" s="125" t="s">
        <v>174</v>
      </c>
      <c r="D23" s="125" t="s">
        <v>175</v>
      </c>
      <c r="E23" s="126" t="s">
        <v>176</v>
      </c>
    </row>
    <row r="24" spans="1:6" s="2" customFormat="1" x14ac:dyDescent="0.2">
      <c r="A24" s="124">
        <v>45839</v>
      </c>
      <c r="B24" s="121">
        <v>185</v>
      </c>
      <c r="C24" s="125" t="s">
        <v>174</v>
      </c>
      <c r="D24" s="125" t="s">
        <v>175</v>
      </c>
      <c r="E24" s="126" t="s">
        <v>176</v>
      </c>
    </row>
    <row r="25" spans="1:6" s="2" customFormat="1" x14ac:dyDescent="0.2">
      <c r="A25" s="96"/>
      <c r="B25" s="97"/>
      <c r="C25" s="98"/>
      <c r="D25" s="98"/>
      <c r="E25" s="99"/>
    </row>
    <row r="26" spans="1:6" s="2" customFormat="1" hidden="1" x14ac:dyDescent="0.2">
      <c r="A26" s="100"/>
      <c r="B26" s="97"/>
      <c r="C26" s="101"/>
      <c r="D26" s="101"/>
      <c r="E26" s="102"/>
    </row>
    <row r="27" spans="1:6" ht="34.5" customHeight="1" x14ac:dyDescent="0.2">
      <c r="A27" s="54" t="s">
        <v>151</v>
      </c>
      <c r="B27" s="63">
        <f>SUM(B11:B26)</f>
        <v>2633.9300000000003</v>
      </c>
      <c r="C27" s="71" t="str">
        <f>IF(SUBTOTAL(3,B11:B26)=SUBTOTAL(103,B11:B26),'Summary and sign-off Kaihautu'!$A$48,'Summary and sign-off Kaihautu'!$A$49)</f>
        <v>Check - there are no hidden rows with data</v>
      </c>
      <c r="D27" s="142" t="str">
        <f>IF('Summary and sign-off Kaihautu'!F59='Summary and sign-off Kaihautu'!F54,'Summary and sign-off Kaihautu'!A51,'Summary and sign-off Kaihautu'!A50)</f>
        <v>Check - each entry provides sufficient information</v>
      </c>
      <c r="E27" s="142"/>
    </row>
    <row r="28" spans="1:6" ht="14.1" customHeight="1" x14ac:dyDescent="0.2">
      <c r="B28" s="17"/>
      <c r="C28" s="17"/>
      <c r="D28" s="17"/>
      <c r="E28" s="17"/>
    </row>
    <row r="29" spans="1:6" x14ac:dyDescent="0.2">
      <c r="A29" s="18" t="s">
        <v>152</v>
      </c>
      <c r="B29" s="17"/>
      <c r="C29" s="17"/>
      <c r="D29" s="17"/>
      <c r="E29" s="17"/>
    </row>
    <row r="30" spans="1:6" ht="12.6" customHeight="1" x14ac:dyDescent="0.2">
      <c r="A30" s="20" t="s">
        <v>131</v>
      </c>
      <c r="B30" s="17"/>
      <c r="C30" s="17"/>
      <c r="D30" s="17"/>
      <c r="E30" s="17"/>
    </row>
    <row r="31" spans="1:6" x14ac:dyDescent="0.2">
      <c r="A31" s="20" t="s">
        <v>79</v>
      </c>
      <c r="B31" s="19"/>
      <c r="C31" s="17"/>
      <c r="D31" s="17"/>
      <c r="E31" s="17"/>
      <c r="F31" s="17"/>
    </row>
    <row r="32" spans="1:6" x14ac:dyDescent="0.2">
      <c r="A32" s="20" t="s">
        <v>145</v>
      </c>
      <c r="C32" s="17"/>
      <c r="D32" s="17"/>
      <c r="E32" s="17"/>
      <c r="F32" s="17"/>
    </row>
    <row r="33" spans="1:6" ht="12.75" customHeight="1" x14ac:dyDescent="0.2">
      <c r="A33" s="20" t="s">
        <v>146</v>
      </c>
      <c r="B33" s="25"/>
      <c r="C33" s="22"/>
      <c r="D33" s="22"/>
      <c r="E33" s="22"/>
      <c r="F33" s="22"/>
    </row>
    <row r="34" spans="1:6" x14ac:dyDescent="0.2">
      <c r="B34" s="26"/>
      <c r="C34" s="17"/>
      <c r="D34" s="17"/>
      <c r="E34" s="17"/>
    </row>
    <row r="35" spans="1:6" hidden="1" x14ac:dyDescent="0.2">
      <c r="A35" s="17"/>
      <c r="B35" s="17"/>
      <c r="C35" s="17"/>
      <c r="D35" s="17"/>
    </row>
    <row r="37" spans="1:6" hidden="1" x14ac:dyDescent="0.2">
      <c r="A37" s="17"/>
      <c r="B37" s="17"/>
      <c r="C37" s="17"/>
      <c r="D37" s="17"/>
      <c r="E37" s="17"/>
    </row>
    <row r="38" spans="1:6" hidden="1" x14ac:dyDescent="0.2">
      <c r="A38" s="17"/>
      <c r="B38" s="17"/>
      <c r="C38" s="17"/>
      <c r="D38" s="17"/>
      <c r="E38" s="17"/>
    </row>
    <row r="39" spans="1:6" hidden="1" x14ac:dyDescent="0.2">
      <c r="A39" s="17"/>
      <c r="B39" s="17"/>
      <c r="C39" s="17"/>
      <c r="D39" s="17"/>
      <c r="E39" s="17"/>
    </row>
    <row r="40" spans="1:6" hidden="1" x14ac:dyDescent="0.2">
      <c r="A40" s="17"/>
      <c r="B40" s="17"/>
      <c r="C40" s="17"/>
      <c r="D40" s="17"/>
      <c r="E40" s="17"/>
    </row>
    <row r="41" spans="1:6" hidden="1" x14ac:dyDescent="0.2">
      <c r="A41" s="17"/>
      <c r="B41" s="17"/>
      <c r="C41" s="17"/>
      <c r="D41" s="17"/>
      <c r="E41" s="17"/>
    </row>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sheetProtection sheet="1" formatCells="0" insertRows="0" deleteRows="0"/>
  <mergeCells count="10">
    <mergeCell ref="B7:E7"/>
    <mergeCell ref="A8:E8"/>
    <mergeCell ref="A9:E9"/>
    <mergeCell ref="D27:E27"/>
    <mergeCell ref="A1:E1"/>
    <mergeCell ref="B2:E2"/>
    <mergeCell ref="B3:E3"/>
    <mergeCell ref="B4:E4"/>
    <mergeCell ref="B5:E5"/>
    <mergeCell ref="B6:E6"/>
  </mergeCells>
  <dataValidations xWindow="128" yWindow="538" count="3">
    <dataValidation allowBlank="1" showInputMessage="1" showErrorMessage="1" prompt="Insert additional rows as needed:_x000a_- 'right click' on a row number (left of screen)_x000a_- select 'Insert' (this will insert a row above it)" sqref="A10" xr:uid="{00000000-0002-0000-09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900-000002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5" xr:uid="{00000000-0002-0000-09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28" yWindow="538"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9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900-000005000000}">
          <x14:formula1>
            <xm:f>'Summary and sign-off Kaihautu'!$A$27:$A$28</xm:f>
          </x14:formula1>
          <xm:sqref>B6:E6</xm:sqref>
        </x14:dataValidation>
        <x14:dataValidation type="decimal" operator="greaterThan" allowBlank="1" showInputMessage="1" showErrorMessage="1" error="This cell must contain a dollar figure" xr:uid="{00000000-0002-0000-0900-000003000000}">
          <x14:formula1>
            <xm:f>'Summary and sign-off Kaihautu'!$A$47</xm:f>
          </x14:formula1>
          <xm:sqref>B11:B26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pageSetUpPr fitToPage="1"/>
  </sheetPr>
  <dimension ref="A1:J75"/>
  <sheetViews>
    <sheetView zoomScaleNormal="100" workbookViewId="0">
      <selection activeCell="A13" sqref="A13"/>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38" t="s">
        <v>153</v>
      </c>
      <c r="B1" s="138"/>
      <c r="C1" s="138"/>
      <c r="D1" s="138"/>
      <c r="E1" s="138"/>
      <c r="F1" s="138"/>
    </row>
    <row r="2" spans="1:7" ht="21" customHeight="1" x14ac:dyDescent="0.2">
      <c r="A2" s="3" t="s">
        <v>52</v>
      </c>
      <c r="B2" s="141" t="str">
        <f>'Summary and sign-off Kaihautu'!B2:F2</f>
        <v>Museum of New Zealand Te Papa Tongarewa</v>
      </c>
      <c r="C2" s="141"/>
      <c r="D2" s="141"/>
      <c r="E2" s="141"/>
      <c r="F2" s="141"/>
    </row>
    <row r="3" spans="1:7" ht="21" customHeight="1" x14ac:dyDescent="0.2">
      <c r="A3" s="3" t="s">
        <v>110</v>
      </c>
      <c r="B3" s="141" t="str">
        <f>'Summary and sign-off Kaihautu'!B3:F3</f>
        <v>Arapata Hakiwai</v>
      </c>
      <c r="C3" s="141"/>
      <c r="D3" s="141"/>
      <c r="E3" s="141"/>
      <c r="F3" s="141"/>
    </row>
    <row r="4" spans="1:7" ht="21" customHeight="1" x14ac:dyDescent="0.2">
      <c r="A4" s="3" t="s">
        <v>111</v>
      </c>
      <c r="B4" s="141">
        <f>'Summary and sign-off Kaihautu'!B4:F4</f>
        <v>45474</v>
      </c>
      <c r="C4" s="141"/>
      <c r="D4" s="141"/>
      <c r="E4" s="141"/>
      <c r="F4" s="141"/>
    </row>
    <row r="5" spans="1:7" ht="21" customHeight="1" x14ac:dyDescent="0.2">
      <c r="A5" s="3" t="s">
        <v>112</v>
      </c>
      <c r="B5" s="141">
        <f>'Summary and sign-off Kaihautu'!B5:F5</f>
        <v>45838</v>
      </c>
      <c r="C5" s="141"/>
      <c r="D5" s="141"/>
      <c r="E5" s="141"/>
      <c r="F5" s="141"/>
    </row>
    <row r="6" spans="1:7" ht="21" customHeight="1" x14ac:dyDescent="0.2">
      <c r="A6" s="3" t="s">
        <v>154</v>
      </c>
      <c r="B6" s="136" t="s">
        <v>80</v>
      </c>
      <c r="C6" s="136"/>
      <c r="D6" s="136"/>
      <c r="E6" s="136"/>
      <c r="F6" s="136"/>
    </row>
    <row r="7" spans="1:7" ht="21" customHeight="1" x14ac:dyDescent="0.2">
      <c r="A7" s="3" t="s">
        <v>56</v>
      </c>
      <c r="B7" s="136" t="s">
        <v>83</v>
      </c>
      <c r="C7" s="136"/>
      <c r="D7" s="136"/>
      <c r="E7" s="136"/>
      <c r="F7" s="136"/>
    </row>
    <row r="8" spans="1:7" ht="36" customHeight="1" x14ac:dyDescent="0.2">
      <c r="A8" s="145" t="s">
        <v>155</v>
      </c>
      <c r="B8" s="145"/>
      <c r="C8" s="145"/>
      <c r="D8" s="145"/>
      <c r="E8" s="145"/>
      <c r="F8" s="145"/>
    </row>
    <row r="9" spans="1:7" ht="36" customHeight="1" x14ac:dyDescent="0.2">
      <c r="A9" s="153" t="s">
        <v>156</v>
      </c>
      <c r="B9" s="154"/>
      <c r="C9" s="154"/>
      <c r="D9" s="154"/>
      <c r="E9" s="154"/>
      <c r="F9" s="154"/>
    </row>
    <row r="10" spans="1:7" ht="39" customHeight="1" x14ac:dyDescent="0.2">
      <c r="A10" s="24" t="s">
        <v>117</v>
      </c>
      <c r="B10" s="114" t="s">
        <v>157</v>
      </c>
      <c r="C10" s="114" t="s">
        <v>158</v>
      </c>
      <c r="D10" s="114" t="s">
        <v>159</v>
      </c>
      <c r="E10" s="114" t="s">
        <v>160</v>
      </c>
      <c r="F10" s="114" t="s">
        <v>161</v>
      </c>
    </row>
    <row r="11" spans="1:7" s="2" customFormat="1" hidden="1" x14ac:dyDescent="0.2">
      <c r="A11" s="96"/>
      <c r="B11" s="101"/>
      <c r="C11" s="103"/>
      <c r="D11" s="101"/>
      <c r="E11" s="104"/>
      <c r="F11" s="102"/>
    </row>
    <row r="12" spans="1:7" s="2" customFormat="1" x14ac:dyDescent="0.2">
      <c r="A12" s="120">
        <v>45562</v>
      </c>
      <c r="B12" s="127" t="s">
        <v>222</v>
      </c>
      <c r="C12" s="128" t="s">
        <v>96</v>
      </c>
      <c r="D12" s="127" t="s">
        <v>221</v>
      </c>
      <c r="E12" s="129">
        <v>100</v>
      </c>
      <c r="F12" s="130"/>
    </row>
    <row r="13" spans="1:7" s="2" customFormat="1" x14ac:dyDescent="0.2">
      <c r="A13" s="96"/>
      <c r="B13" s="97"/>
      <c r="C13" s="98"/>
      <c r="D13" s="98"/>
      <c r="E13" s="99"/>
      <c r="F13" s="98"/>
    </row>
    <row r="14" spans="1:7" s="2" customFormat="1" hidden="1" x14ac:dyDescent="0.2">
      <c r="A14" s="96"/>
      <c r="B14" s="101"/>
      <c r="C14" s="103"/>
      <c r="D14" s="101"/>
      <c r="E14" s="104"/>
      <c r="F14" s="102"/>
    </row>
    <row r="15" spans="1:7" ht="34.5" customHeight="1" x14ac:dyDescent="0.2">
      <c r="A15" s="115" t="s">
        <v>162</v>
      </c>
      <c r="B15" s="116" t="s">
        <v>163</v>
      </c>
      <c r="C15" s="117">
        <f>C16+C17</f>
        <v>1</v>
      </c>
      <c r="D15" s="118" t="str">
        <f>IF(SUBTOTAL(3,C11:C14)=SUBTOTAL(103,C11:C14),'Summary and sign-off Kaihautu'!$A$48,'Summary and sign-off Kaihautu'!$A$49)</f>
        <v>Check - there are no hidden rows with data</v>
      </c>
      <c r="E15" s="142" t="str">
        <f>IF('Summary and sign-off Kaihautu'!F60='Summary and sign-off Kaihautu'!F54,'Summary and sign-off Kaihautu'!A52,'Summary and sign-off Kaihautu'!A50)</f>
        <v>Check - each entry provides sufficient information</v>
      </c>
      <c r="F15" s="142"/>
      <c r="G15" s="2"/>
    </row>
    <row r="16" spans="1:7" ht="25.5" customHeight="1" x14ac:dyDescent="0.25">
      <c r="A16" s="55"/>
      <c r="B16" s="56" t="s">
        <v>96</v>
      </c>
      <c r="C16" s="57">
        <f>COUNTIF(C11:C14,'Summary and sign-off Kaihautu'!A45)</f>
        <v>1</v>
      </c>
      <c r="D16" s="14"/>
      <c r="E16" s="15"/>
      <c r="F16" s="16"/>
    </row>
    <row r="17" spans="1:6" ht="25.5" customHeight="1" x14ac:dyDescent="0.25">
      <c r="A17" s="55"/>
      <c r="B17" s="56" t="s">
        <v>97</v>
      </c>
      <c r="C17" s="57">
        <f>COUNTIF(C11:C14,'Summary and sign-off Kaihautu'!A46)</f>
        <v>0</v>
      </c>
      <c r="D17" s="14"/>
      <c r="E17" s="15"/>
      <c r="F17" s="16"/>
    </row>
    <row r="18" spans="1:6" x14ac:dyDescent="0.2">
      <c r="A18" s="17"/>
      <c r="B18" s="18"/>
      <c r="C18" s="17"/>
      <c r="D18" s="19"/>
      <c r="E18" s="19"/>
      <c r="F18" s="17"/>
    </row>
    <row r="19" spans="1:6" x14ac:dyDescent="0.2">
      <c r="A19" s="18" t="s">
        <v>152</v>
      </c>
      <c r="B19" s="18"/>
      <c r="C19" s="18"/>
      <c r="D19" s="18"/>
      <c r="E19" s="18"/>
      <c r="F19" s="18"/>
    </row>
    <row r="20" spans="1:6" ht="12.6" customHeight="1" x14ac:dyDescent="0.2">
      <c r="A20" s="20" t="s">
        <v>131</v>
      </c>
      <c r="B20" s="17"/>
      <c r="C20" s="17"/>
      <c r="D20" s="17"/>
      <c r="E20" s="17"/>
    </row>
    <row r="21" spans="1:6" x14ac:dyDescent="0.2">
      <c r="A21" s="20" t="s">
        <v>79</v>
      </c>
      <c r="B21" s="19"/>
      <c r="C21" s="17"/>
      <c r="D21" s="17"/>
      <c r="E21" s="17"/>
      <c r="F21" s="17"/>
    </row>
    <row r="22" spans="1:6" x14ac:dyDescent="0.2">
      <c r="A22" s="20" t="s">
        <v>164</v>
      </c>
      <c r="B22" s="21"/>
      <c r="C22" s="21"/>
      <c r="D22" s="21"/>
      <c r="E22" s="21"/>
      <c r="F22" s="21"/>
    </row>
    <row r="23" spans="1:6" ht="12.75" customHeight="1" x14ac:dyDescent="0.2">
      <c r="A23" s="20" t="s">
        <v>165</v>
      </c>
      <c r="B23" s="17"/>
      <c r="C23" s="17"/>
      <c r="D23" s="17"/>
      <c r="E23" s="17"/>
      <c r="F23" s="17"/>
    </row>
    <row r="24" spans="1:6" ht="12.95" customHeight="1" x14ac:dyDescent="0.2">
      <c r="A24" s="20" t="s">
        <v>166</v>
      </c>
      <c r="B24" s="17"/>
      <c r="C24" s="17"/>
      <c r="D24" s="17"/>
      <c r="E24" s="17"/>
      <c r="F24" s="17"/>
    </row>
    <row r="25" spans="1:6" x14ac:dyDescent="0.2">
      <c r="A25" s="20" t="s">
        <v>167</v>
      </c>
      <c r="C25" s="17"/>
      <c r="D25" s="17"/>
      <c r="E25" s="17"/>
      <c r="F25" s="17"/>
    </row>
    <row r="26" spans="1:6" ht="12.75" customHeight="1" x14ac:dyDescent="0.2">
      <c r="A26" s="20" t="s">
        <v>146</v>
      </c>
      <c r="B26" s="20"/>
      <c r="C26" s="22"/>
      <c r="D26" s="22"/>
      <c r="E26" s="22"/>
      <c r="F26" s="22"/>
    </row>
    <row r="27" spans="1:6" ht="12.75" customHeight="1" x14ac:dyDescent="0.2">
      <c r="A27" s="20"/>
      <c r="B27" s="20"/>
      <c r="C27" s="22"/>
      <c r="D27" s="22"/>
      <c r="E27" s="22"/>
      <c r="F27" s="22"/>
    </row>
    <row r="28" spans="1:6" ht="12.75" hidden="1" customHeight="1" x14ac:dyDescent="0.2">
      <c r="A28" s="20"/>
      <c r="B28" s="20"/>
      <c r="C28" s="22"/>
      <c r="D28" s="22"/>
      <c r="E28" s="22"/>
      <c r="F28" s="22"/>
    </row>
    <row r="29" spans="1:6" x14ac:dyDescent="0.2"/>
    <row r="30" spans="1:6" x14ac:dyDescent="0.2"/>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44" spans="1:6" x14ac:dyDescent="0.2"/>
    <row r="45" spans="1:6" x14ac:dyDescent="0.2"/>
    <row r="46" spans="1:6" x14ac:dyDescent="0.2"/>
    <row r="47" spans="1:6" x14ac:dyDescent="0.2"/>
    <row r="48" spans="1:6"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sheetProtection sheet="1" formatCells="0" insertRows="0" deleteRows="0"/>
  <dataConsolidate/>
  <mergeCells count="10">
    <mergeCell ref="B7:F7"/>
    <mergeCell ref="A8:F8"/>
    <mergeCell ref="A9:F9"/>
    <mergeCell ref="E15:F15"/>
    <mergeCell ref="A1:F1"/>
    <mergeCell ref="B2:F2"/>
    <mergeCell ref="B3:F3"/>
    <mergeCell ref="B4:F4"/>
    <mergeCell ref="B5:F5"/>
    <mergeCell ref="B6:F6"/>
  </mergeCells>
  <dataValidations count="3">
    <dataValidation allowBlank="1" showInputMessage="1" showErrorMessage="1" prompt="Insert additional rows as needed:_x000a_- 'right click' on a row number (left of screen)_x000a_- select 'Insert' (this will insert a row above it)" sqref="A10" xr:uid="{00000000-0002-0000-0A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A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xr:uid="{00000000-0002-0000-0A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A00-000003000000}">
          <x14:formula1>
            <xm:f>'Summary and sign-off Kaihautu'!$A$29:$A$30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A00-000004000000}">
          <x14:formula1>
            <xm:f>'Summary and sign-off Kaihautu'!$A$27:$A$28</xm:f>
          </x14:formula1>
          <xm:sqref>B6</xm:sqref>
        </x14:dataValidation>
        <x14:dataValidation type="list" errorStyle="information" operator="greaterThan" allowBlank="1" showInputMessage="1" prompt="Provide specific $ value if possible" xr:uid="{00000000-0002-0000-0A00-000005000000}">
          <x14:formula1>
            <xm:f>'Summary and sign-off Kaihautu'!$A$39:$A$44</xm:f>
          </x14:formula1>
          <xm:sqref>E11:E14</xm:sqref>
        </x14:dataValidation>
        <x14:dataValidation type="list" allowBlank="1" showInputMessage="1" showErrorMessage="1" error="Use the drop down list (at the right of the cell)" xr:uid="{00000000-0002-0000-0A00-000006000000}">
          <x14:formula1>
            <xm:f>'Summary and sign-off Kaihautu'!$A$45:$A$46</xm:f>
          </x14:formula1>
          <xm:sqref>C11:C14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85" zoomScaleNormal="85"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8" t="s">
        <v>51</v>
      </c>
      <c r="B1" s="138"/>
      <c r="C1" s="138"/>
      <c r="D1" s="138"/>
      <c r="E1" s="138"/>
      <c r="F1" s="138"/>
      <c r="G1" s="17"/>
      <c r="H1" s="17"/>
      <c r="I1" s="17"/>
      <c r="J1" s="17"/>
      <c r="K1" s="17"/>
    </row>
    <row r="2" spans="1:11" ht="21" customHeight="1" x14ac:dyDescent="0.2">
      <c r="A2" s="3" t="s">
        <v>52</v>
      </c>
      <c r="B2" s="139" t="s">
        <v>169</v>
      </c>
      <c r="C2" s="139"/>
      <c r="D2" s="139"/>
      <c r="E2" s="139"/>
      <c r="F2" s="139"/>
      <c r="G2" s="17"/>
      <c r="H2" s="17"/>
      <c r="I2" s="17"/>
      <c r="J2" s="17"/>
      <c r="K2" s="17"/>
    </row>
    <row r="3" spans="1:11" ht="21" customHeight="1" x14ac:dyDescent="0.2">
      <c r="A3" s="3" t="s">
        <v>53</v>
      </c>
      <c r="B3" s="139" t="s">
        <v>170</v>
      </c>
      <c r="C3" s="139"/>
      <c r="D3" s="139"/>
      <c r="E3" s="139"/>
      <c r="F3" s="139"/>
      <c r="G3" s="17"/>
      <c r="H3" s="17"/>
      <c r="I3" s="17"/>
      <c r="J3" s="17"/>
      <c r="K3" s="17"/>
    </row>
    <row r="4" spans="1:11" ht="21" customHeight="1" x14ac:dyDescent="0.2">
      <c r="A4" s="3" t="s">
        <v>54</v>
      </c>
      <c r="B4" s="140">
        <v>45474</v>
      </c>
      <c r="C4" s="140"/>
      <c r="D4" s="140"/>
      <c r="E4" s="140"/>
      <c r="F4" s="140"/>
      <c r="G4" s="17"/>
      <c r="H4" s="17"/>
      <c r="I4" s="17"/>
      <c r="J4" s="17"/>
      <c r="K4" s="17"/>
    </row>
    <row r="5" spans="1:11" ht="21" customHeight="1" x14ac:dyDescent="0.2">
      <c r="A5" s="3" t="s">
        <v>55</v>
      </c>
      <c r="B5" s="140">
        <v>45838</v>
      </c>
      <c r="C5" s="140"/>
      <c r="D5" s="140"/>
      <c r="E5" s="140"/>
      <c r="F5" s="140"/>
      <c r="G5" s="17"/>
      <c r="H5" s="17"/>
      <c r="I5" s="17"/>
      <c r="J5" s="17"/>
      <c r="K5" s="17"/>
    </row>
    <row r="6" spans="1:11" ht="21" customHeight="1" x14ac:dyDescent="0.2">
      <c r="A6" s="3" t="s">
        <v>56</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21" customHeight="1" x14ac:dyDescent="0.2">
      <c r="A7" s="3" t="s">
        <v>57</v>
      </c>
      <c r="B7" s="136" t="s">
        <v>89</v>
      </c>
      <c r="C7" s="136"/>
      <c r="D7" s="136"/>
      <c r="E7" s="136"/>
      <c r="F7" s="136"/>
      <c r="G7" s="23"/>
      <c r="H7" s="17"/>
      <c r="I7" s="17"/>
      <c r="J7" s="17"/>
      <c r="K7" s="17"/>
    </row>
    <row r="8" spans="1:11" ht="21" customHeight="1" x14ac:dyDescent="0.2">
      <c r="A8" s="3" t="s">
        <v>59</v>
      </c>
      <c r="B8" s="136" t="s">
        <v>173</v>
      </c>
      <c r="C8" s="136"/>
      <c r="D8" s="136"/>
      <c r="E8" s="136"/>
      <c r="F8" s="136"/>
      <c r="G8" s="23"/>
      <c r="H8" s="17"/>
      <c r="I8" s="17"/>
      <c r="J8" s="17"/>
      <c r="K8" s="17"/>
    </row>
    <row r="9" spans="1:11" ht="66.75" customHeight="1" x14ac:dyDescent="0.2">
      <c r="A9" s="135" t="s">
        <v>60</v>
      </c>
      <c r="B9" s="135"/>
      <c r="C9" s="135"/>
      <c r="D9" s="135"/>
      <c r="E9" s="135"/>
      <c r="F9" s="135"/>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7311.7900000000009</v>
      </c>
      <c r="C11" s="67" t="str">
        <f>IF(Travel!B6="",A34,Travel!B6)</f>
        <v>Figures exclude GST</v>
      </c>
      <c r="D11" s="6"/>
      <c r="E11" s="8" t="s">
        <v>66</v>
      </c>
      <c r="F11" s="33">
        <f>'Gifts and benefits'!C22</f>
        <v>8</v>
      </c>
      <c r="G11" s="29"/>
      <c r="H11" s="29"/>
      <c r="I11" s="29"/>
      <c r="J11" s="29"/>
      <c r="K11" s="29"/>
    </row>
    <row r="12" spans="1:11" ht="27.75" customHeight="1" x14ac:dyDescent="0.2">
      <c r="A12" s="8" t="s">
        <v>24</v>
      </c>
      <c r="B12" s="60">
        <f>Hospitality!B22</f>
        <v>303.62</v>
      </c>
      <c r="C12" s="67" t="str">
        <f>IF(Hospitality!B6="",A34,Hospitality!B6)</f>
        <v>Figures exclude GST</v>
      </c>
      <c r="D12" s="6"/>
      <c r="E12" s="8" t="s">
        <v>67</v>
      </c>
      <c r="F12" s="33">
        <f>'Gifts and benefits'!C23</f>
        <v>8</v>
      </c>
      <c r="G12" s="29"/>
      <c r="H12" s="29"/>
      <c r="I12" s="29"/>
      <c r="J12" s="29"/>
      <c r="K12" s="29"/>
    </row>
    <row r="13" spans="1:11" ht="27.75" customHeight="1" x14ac:dyDescent="0.2">
      <c r="A13" s="8" t="s">
        <v>68</v>
      </c>
      <c r="B13" s="60">
        <f>'All other expenses'!B19</f>
        <v>1286.6599999999999</v>
      </c>
      <c r="C13" s="67" t="str">
        <f>IF('All other expenses'!B6="",A34,'All other expenses'!B6)</f>
        <v>Figures exclude GST</v>
      </c>
      <c r="D13" s="6"/>
      <c r="E13" s="8" t="s">
        <v>69</v>
      </c>
      <c r="F13" s="33">
        <f>'Gifts and benefits'!C24</f>
        <v>0</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Travel!B31</f>
        <v>5783.7000000000016</v>
      </c>
      <c r="C15" s="69" t="str">
        <f>C11</f>
        <v>Figures exclude GST</v>
      </c>
      <c r="D15" s="6"/>
      <c r="E15" s="6"/>
      <c r="F15" s="35"/>
      <c r="G15" s="17"/>
      <c r="H15" s="17"/>
      <c r="I15" s="17"/>
      <c r="J15" s="17"/>
      <c r="K15" s="17"/>
    </row>
    <row r="16" spans="1:11" ht="27.75" customHeight="1" x14ac:dyDescent="0.2">
      <c r="A16" s="9" t="s">
        <v>71</v>
      </c>
      <c r="B16" s="62">
        <f>Travel!B45</f>
        <v>1435.19</v>
      </c>
      <c r="C16" s="69" t="str">
        <f>C11</f>
        <v>Figures exclude GST</v>
      </c>
      <c r="D16" s="36"/>
      <c r="E16" s="6"/>
      <c r="F16" s="37"/>
      <c r="G16" s="17"/>
      <c r="H16" s="17"/>
      <c r="I16" s="17"/>
      <c r="J16" s="17"/>
      <c r="K16" s="17"/>
    </row>
    <row r="17" spans="1:11" ht="27.75" customHeight="1" x14ac:dyDescent="0.2">
      <c r="A17" s="9" t="s">
        <v>72</v>
      </c>
      <c r="B17" s="62">
        <f>Travel!B56</f>
        <v>92.9</v>
      </c>
      <c r="C17" s="69"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168</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COUNT(Travel!B12:B30)</f>
        <v>17</v>
      </c>
      <c r="C55" s="76"/>
      <c r="D55" s="76">
        <f>COUNTIF(Travel!D12:D30,"*")</f>
        <v>17</v>
      </c>
      <c r="E55" s="77"/>
      <c r="F55" s="77" t="b">
        <f>MIN(B55,D55)=MAX(B55,D55)</f>
        <v>1</v>
      </c>
      <c r="G55" s="17"/>
      <c r="H55" s="17"/>
      <c r="I55" s="17"/>
      <c r="J55" s="17"/>
      <c r="K55" s="17"/>
    </row>
    <row r="56" spans="1:11" hidden="1" x14ac:dyDescent="0.2">
      <c r="A56" s="84" t="s">
        <v>105</v>
      </c>
      <c r="B56" s="76">
        <f>COUNT(Travel!B35:B44)</f>
        <v>7</v>
      </c>
      <c r="C56" s="76"/>
      <c r="D56" s="76">
        <f>COUNTIF(Travel!D35:D44,"*")</f>
        <v>7</v>
      </c>
      <c r="E56" s="77"/>
      <c r="F56" s="77" t="b">
        <f>MIN(B56,D56)=MAX(B56,D56)</f>
        <v>1</v>
      </c>
    </row>
    <row r="57" spans="1:11" hidden="1" x14ac:dyDescent="0.2">
      <c r="A57" s="85"/>
      <c r="B57" s="76">
        <f>COUNT(Travel!B49:B55)</f>
        <v>5</v>
      </c>
      <c r="C57" s="76"/>
      <c r="D57" s="76">
        <f>COUNTIF(Travel!D49:D55,"*")</f>
        <v>5</v>
      </c>
      <c r="E57" s="77"/>
      <c r="F57" s="77" t="b">
        <f>MIN(B57,D57)=MAX(B57,D57)</f>
        <v>1</v>
      </c>
    </row>
    <row r="58" spans="1:11" hidden="1" x14ac:dyDescent="0.2">
      <c r="A58" s="86" t="s">
        <v>106</v>
      </c>
      <c r="B58" s="78">
        <f>COUNT(Hospitality!B11:B21)</f>
        <v>8</v>
      </c>
      <c r="C58" s="78"/>
      <c r="D58" s="78">
        <f>COUNTIF(Hospitality!D11:D21,"*")</f>
        <v>8</v>
      </c>
      <c r="E58" s="79"/>
      <c r="F58" s="79" t="b">
        <f>MIN(B58,D58)=MAX(B58,D58)</f>
        <v>1</v>
      </c>
    </row>
    <row r="59" spans="1:11" hidden="1" x14ac:dyDescent="0.2">
      <c r="A59" s="87" t="s">
        <v>107</v>
      </c>
      <c r="B59" s="77">
        <f>COUNT('All other expenses'!B11:B18)</f>
        <v>5</v>
      </c>
      <c r="C59" s="77"/>
      <c r="D59" s="77">
        <f>COUNTIF('All other expenses'!D11:D18,"*")</f>
        <v>5</v>
      </c>
      <c r="E59" s="77"/>
      <c r="F59" s="77" t="b">
        <f>MIN(B59,D59)=MAX(B59,D59)</f>
        <v>1</v>
      </c>
    </row>
    <row r="60" spans="1:11" hidden="1" x14ac:dyDescent="0.2">
      <c r="A60" s="86" t="s">
        <v>108</v>
      </c>
      <c r="B60" s="78">
        <f>COUNTIF('Gifts and benefits'!B11:B21,"*")</f>
        <v>8</v>
      </c>
      <c r="C60" s="78">
        <f>COUNTIF('Gifts and benefits'!C11:C21,"*")</f>
        <v>8</v>
      </c>
      <c r="D60" s="78"/>
      <c r="E60" s="78">
        <f>COUNTA('Gifts and benefits'!E11:E21)</f>
        <v>8</v>
      </c>
      <c r="F60" s="7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3" priority="2" operator="equal">
      <formula>$A$36</formula>
    </cfRule>
  </conditionalFormatting>
  <conditionalFormatting sqref="B8:F8">
    <cfRule type="cellIs" dxfId="2"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49"/>
  <sheetViews>
    <sheetView zoomScale="85" zoomScaleNormal="85" workbookViewId="0">
      <selection activeCell="F48" sqref="F4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8" t="s">
        <v>109</v>
      </c>
      <c r="B1" s="138"/>
      <c r="C1" s="138"/>
      <c r="D1" s="138"/>
      <c r="E1" s="138"/>
      <c r="F1" s="17"/>
    </row>
    <row r="2" spans="1:6" ht="21" customHeight="1" x14ac:dyDescent="0.2">
      <c r="A2" s="3" t="s">
        <v>52</v>
      </c>
      <c r="B2" s="141" t="str">
        <f>'Summary and sign-off CE'!B2:F2</f>
        <v>Museum of New Zealand Te Papa Tongarewa</v>
      </c>
      <c r="C2" s="141"/>
      <c r="D2" s="141"/>
      <c r="E2" s="141"/>
      <c r="F2" s="17"/>
    </row>
    <row r="3" spans="1:6" ht="21" customHeight="1" x14ac:dyDescent="0.2">
      <c r="A3" s="3" t="s">
        <v>110</v>
      </c>
      <c r="B3" s="141" t="str">
        <f>'Summary and sign-off CE'!B3:F3</f>
        <v>Courtney Johnston</v>
      </c>
      <c r="C3" s="141"/>
      <c r="D3" s="141"/>
      <c r="E3" s="141"/>
      <c r="F3" s="17"/>
    </row>
    <row r="4" spans="1:6" ht="21" customHeight="1" x14ac:dyDescent="0.2">
      <c r="A4" s="3" t="s">
        <v>111</v>
      </c>
      <c r="B4" s="141">
        <f>'Summary and sign-off CE'!B4:F4</f>
        <v>45474</v>
      </c>
      <c r="C4" s="141"/>
      <c r="D4" s="141"/>
      <c r="E4" s="141"/>
      <c r="F4" s="17"/>
    </row>
    <row r="5" spans="1:6" ht="21" customHeight="1" x14ac:dyDescent="0.2">
      <c r="A5" s="3" t="s">
        <v>112</v>
      </c>
      <c r="B5" s="141">
        <f>'Summary and sign-off CE'!B5:F5</f>
        <v>45838</v>
      </c>
      <c r="C5" s="141"/>
      <c r="D5" s="141"/>
      <c r="E5" s="141"/>
      <c r="F5" s="17"/>
    </row>
    <row r="6" spans="1:6" ht="21" customHeight="1" x14ac:dyDescent="0.2">
      <c r="A6" s="3" t="s">
        <v>113</v>
      </c>
      <c r="B6" s="136" t="s">
        <v>81</v>
      </c>
      <c r="C6" s="136"/>
      <c r="D6" s="136"/>
      <c r="E6" s="136"/>
      <c r="F6" s="17"/>
    </row>
    <row r="7" spans="1:6" ht="21" customHeight="1" x14ac:dyDescent="0.2">
      <c r="A7" s="3" t="s">
        <v>56</v>
      </c>
      <c r="B7" s="136" t="s">
        <v>83</v>
      </c>
      <c r="C7" s="136"/>
      <c r="D7" s="136"/>
      <c r="E7" s="136"/>
      <c r="F7" s="17"/>
    </row>
    <row r="8" spans="1:6" ht="36" customHeight="1" x14ac:dyDescent="0.2">
      <c r="A8" s="144" t="s">
        <v>114</v>
      </c>
      <c r="B8" s="145"/>
      <c r="C8" s="145"/>
      <c r="D8" s="145"/>
      <c r="E8" s="145"/>
      <c r="F8" s="19"/>
    </row>
    <row r="9" spans="1:6" ht="36" customHeight="1" x14ac:dyDescent="0.2">
      <c r="A9" s="146" t="s">
        <v>115</v>
      </c>
      <c r="B9" s="147"/>
      <c r="C9" s="147"/>
      <c r="D9" s="147"/>
      <c r="E9" s="147"/>
      <c r="F9" s="19"/>
    </row>
    <row r="10" spans="1:6" ht="24.75" customHeight="1" x14ac:dyDescent="0.2">
      <c r="A10" s="143" t="s">
        <v>116</v>
      </c>
      <c r="B10" s="148"/>
      <c r="C10" s="143"/>
      <c r="D10" s="143"/>
      <c r="E10" s="143"/>
      <c r="F10" s="29"/>
    </row>
    <row r="11" spans="1:6" ht="27" customHeight="1" x14ac:dyDescent="0.2">
      <c r="A11" s="24" t="s">
        <v>117</v>
      </c>
      <c r="B11" s="24" t="s">
        <v>118</v>
      </c>
      <c r="C11" s="24" t="s">
        <v>119</v>
      </c>
      <c r="D11" s="24" t="s">
        <v>120</v>
      </c>
      <c r="E11" s="24" t="s">
        <v>121</v>
      </c>
      <c r="F11" s="30"/>
    </row>
    <row r="12" spans="1:6" s="2" customFormat="1" hidden="1" x14ac:dyDescent="0.2">
      <c r="A12" s="96"/>
      <c r="B12" s="97"/>
      <c r="C12" s="98"/>
      <c r="D12" s="98"/>
      <c r="E12" s="99"/>
      <c r="F12" s="1"/>
    </row>
    <row r="13" spans="1:6" s="2" customFormat="1" x14ac:dyDescent="0.2">
      <c r="A13" s="120">
        <v>45740</v>
      </c>
      <c r="B13" s="121">
        <v>27.32</v>
      </c>
      <c r="C13" s="122" t="s">
        <v>255</v>
      </c>
      <c r="D13" s="132" t="s">
        <v>257</v>
      </c>
      <c r="E13" s="123" t="s">
        <v>247</v>
      </c>
      <c r="F13" s="1"/>
    </row>
    <row r="14" spans="1:6" s="2" customFormat="1" x14ac:dyDescent="0.2">
      <c r="A14" s="120">
        <v>45741</v>
      </c>
      <c r="B14" s="121">
        <v>46.77</v>
      </c>
      <c r="C14" s="122" t="s">
        <v>256</v>
      </c>
      <c r="D14" s="132" t="s">
        <v>257</v>
      </c>
      <c r="E14" s="123" t="s">
        <v>247</v>
      </c>
      <c r="F14" s="1"/>
    </row>
    <row r="15" spans="1:6" s="2" customFormat="1" x14ac:dyDescent="0.2">
      <c r="A15" s="120">
        <v>45743</v>
      </c>
      <c r="B15" s="121">
        <v>124.14</v>
      </c>
      <c r="C15" s="122" t="s">
        <v>258</v>
      </c>
      <c r="D15" s="132" t="s">
        <v>257</v>
      </c>
      <c r="E15" s="123" t="s">
        <v>247</v>
      </c>
      <c r="F15" s="1"/>
    </row>
    <row r="16" spans="1:6" s="2" customFormat="1" x14ac:dyDescent="0.2">
      <c r="A16" s="120">
        <v>45743</v>
      </c>
      <c r="B16" s="121">
        <v>26.72</v>
      </c>
      <c r="C16" s="122" t="s">
        <v>255</v>
      </c>
      <c r="D16" s="132" t="s">
        <v>257</v>
      </c>
      <c r="E16" s="123" t="s">
        <v>247</v>
      </c>
      <c r="F16" s="1"/>
    </row>
    <row r="17" spans="1:6" s="2" customFormat="1" x14ac:dyDescent="0.2">
      <c r="A17" s="120">
        <v>45745</v>
      </c>
      <c r="B17" s="121">
        <v>44.09</v>
      </c>
      <c r="C17" s="122" t="s">
        <v>256</v>
      </c>
      <c r="D17" s="132" t="s">
        <v>257</v>
      </c>
      <c r="E17" s="123" t="s">
        <v>247</v>
      </c>
      <c r="F17" s="1"/>
    </row>
    <row r="18" spans="1:6" s="2" customFormat="1" x14ac:dyDescent="0.2">
      <c r="A18" s="120">
        <v>45749</v>
      </c>
      <c r="B18" s="121">
        <f>170.29-164.11</f>
        <v>6.1799999999999784</v>
      </c>
      <c r="C18" s="122" t="s">
        <v>259</v>
      </c>
      <c r="D18" s="132" t="s">
        <v>211</v>
      </c>
      <c r="E18" s="123" t="s">
        <v>238</v>
      </c>
      <c r="F18" s="1"/>
    </row>
    <row r="19" spans="1:6" s="2" customFormat="1" x14ac:dyDescent="0.2">
      <c r="A19" s="120">
        <v>45785</v>
      </c>
      <c r="B19" s="121">
        <v>3874.28</v>
      </c>
      <c r="C19" s="122" t="s">
        <v>253</v>
      </c>
      <c r="D19" s="132" t="s">
        <v>214</v>
      </c>
      <c r="E19" s="123" t="s">
        <v>238</v>
      </c>
      <c r="F19" s="1"/>
    </row>
    <row r="20" spans="1:6" s="2" customFormat="1" x14ac:dyDescent="0.2">
      <c r="A20" s="120">
        <v>45785</v>
      </c>
      <c r="B20" s="121">
        <v>222</v>
      </c>
      <c r="C20" s="122" t="s">
        <v>253</v>
      </c>
      <c r="D20" s="122" t="s">
        <v>211</v>
      </c>
      <c r="E20" s="123" t="s">
        <v>238</v>
      </c>
      <c r="F20" s="1"/>
    </row>
    <row r="21" spans="1:6" s="2" customFormat="1" x14ac:dyDescent="0.2">
      <c r="A21" s="120">
        <v>45785</v>
      </c>
      <c r="B21" s="121">
        <v>25.18</v>
      </c>
      <c r="C21" s="122" t="s">
        <v>260</v>
      </c>
      <c r="D21" s="122" t="s">
        <v>257</v>
      </c>
      <c r="E21" s="123" t="s">
        <v>261</v>
      </c>
      <c r="F21" s="1"/>
    </row>
    <row r="22" spans="1:6" s="2" customFormat="1" x14ac:dyDescent="0.2">
      <c r="A22" s="120">
        <v>45785</v>
      </c>
      <c r="B22" s="121">
        <v>26.96</v>
      </c>
      <c r="C22" s="122" t="s">
        <v>262</v>
      </c>
      <c r="D22" s="122" t="s">
        <v>257</v>
      </c>
      <c r="E22" s="123" t="s">
        <v>261</v>
      </c>
      <c r="F22" s="1"/>
    </row>
    <row r="23" spans="1:6" s="2" customFormat="1" x14ac:dyDescent="0.2">
      <c r="A23" s="120">
        <v>45787</v>
      </c>
      <c r="B23" s="121">
        <v>18.739999999999998</v>
      </c>
      <c r="C23" s="122" t="s">
        <v>263</v>
      </c>
      <c r="D23" s="122" t="s">
        <v>257</v>
      </c>
      <c r="E23" s="123" t="s">
        <v>238</v>
      </c>
      <c r="F23" s="1"/>
    </row>
    <row r="24" spans="1:6" s="2" customFormat="1" x14ac:dyDescent="0.2">
      <c r="A24" s="120">
        <v>45787</v>
      </c>
      <c r="B24" s="121">
        <v>50.52</v>
      </c>
      <c r="C24" s="122" t="s">
        <v>264</v>
      </c>
      <c r="D24" s="122" t="s">
        <v>211</v>
      </c>
      <c r="E24" s="123" t="s">
        <v>238</v>
      </c>
      <c r="F24" s="1"/>
    </row>
    <row r="25" spans="1:6" s="2" customFormat="1" x14ac:dyDescent="0.2">
      <c r="A25" s="120">
        <v>45787</v>
      </c>
      <c r="B25" s="121">
        <v>27.37</v>
      </c>
      <c r="C25" s="122" t="s">
        <v>263</v>
      </c>
      <c r="D25" s="122" t="s">
        <v>257</v>
      </c>
      <c r="E25" s="123" t="s">
        <v>238</v>
      </c>
      <c r="F25" s="1"/>
    </row>
    <row r="26" spans="1:6" s="2" customFormat="1" x14ac:dyDescent="0.2">
      <c r="A26" s="120">
        <v>45791</v>
      </c>
      <c r="B26" s="121">
        <v>1142.22</v>
      </c>
      <c r="C26" s="122" t="s">
        <v>265</v>
      </c>
      <c r="D26" s="122" t="s">
        <v>213</v>
      </c>
      <c r="E26" s="123" t="s">
        <v>238</v>
      </c>
      <c r="F26" s="1"/>
    </row>
    <row r="27" spans="1:6" s="2" customFormat="1" x14ac:dyDescent="0.2">
      <c r="A27" s="120">
        <v>45794</v>
      </c>
      <c r="B27" s="121">
        <v>42.81</v>
      </c>
      <c r="C27" s="122" t="s">
        <v>263</v>
      </c>
      <c r="D27" s="122" t="s">
        <v>257</v>
      </c>
      <c r="E27" s="123" t="s">
        <v>238</v>
      </c>
      <c r="F27" s="1"/>
    </row>
    <row r="28" spans="1:6" s="2" customFormat="1" x14ac:dyDescent="0.2">
      <c r="A28" s="120">
        <v>45794</v>
      </c>
      <c r="B28" s="121">
        <v>26.64</v>
      </c>
      <c r="C28" s="122" t="s">
        <v>263</v>
      </c>
      <c r="D28" s="122" t="s">
        <v>257</v>
      </c>
      <c r="E28" s="123" t="s">
        <v>238</v>
      </c>
      <c r="F28" s="1"/>
    </row>
    <row r="29" spans="1:6" s="2" customFormat="1" ht="12.75" customHeight="1" x14ac:dyDescent="0.2">
      <c r="A29" s="120">
        <v>45804</v>
      </c>
      <c r="B29" s="121">
        <v>51.76</v>
      </c>
      <c r="C29" s="122" t="s">
        <v>263</v>
      </c>
      <c r="D29" s="122" t="s">
        <v>257</v>
      </c>
      <c r="E29" s="123" t="s">
        <v>238</v>
      </c>
      <c r="F29" s="1"/>
    </row>
    <row r="30" spans="1:6" s="2" customFormat="1" x14ac:dyDescent="0.2">
      <c r="A30" s="106"/>
      <c r="B30" s="107"/>
      <c r="C30" s="108"/>
      <c r="D30" s="108"/>
      <c r="E30" s="109"/>
      <c r="F30" s="1"/>
    </row>
    <row r="31" spans="1:6" ht="19.5" customHeight="1" x14ac:dyDescent="0.2">
      <c r="A31" s="72" t="s">
        <v>122</v>
      </c>
      <c r="B31" s="73">
        <f>SUM(B12:B30)</f>
        <v>5783.7000000000016</v>
      </c>
      <c r="C31" s="131" t="str">
        <f>IF(SUBTOTAL(3,B12:B30)=SUBTOTAL(103,B12:B30),'Summary and sign-off CE'!$A$48,'Summary and sign-off CE'!$A$49)</f>
        <v>Check - there are no hidden rows with data</v>
      </c>
      <c r="D31" s="142" t="str">
        <f>IF('Summary and sign-off CE'!F55='Summary and sign-off CE'!F54,'Summary and sign-off CE'!A51,'Summary and sign-off CE'!A50)</f>
        <v>Check - each entry provides sufficient information</v>
      </c>
      <c r="E31" s="142"/>
      <c r="F31" s="17"/>
    </row>
    <row r="32" spans="1:6" ht="10.5" customHeight="1" x14ac:dyDescent="0.2">
      <c r="A32" s="17"/>
      <c r="B32" s="19"/>
      <c r="C32" s="17"/>
      <c r="D32" s="17"/>
      <c r="E32" s="17"/>
      <c r="F32" s="17"/>
    </row>
    <row r="33" spans="1:6" ht="24.75" customHeight="1" x14ac:dyDescent="0.2">
      <c r="A33" s="143" t="s">
        <v>123</v>
      </c>
      <c r="B33" s="143"/>
      <c r="C33" s="143"/>
      <c r="D33" s="143"/>
      <c r="E33" s="143"/>
      <c r="F33" s="29"/>
    </row>
    <row r="34" spans="1:6" ht="27" customHeight="1" x14ac:dyDescent="0.2">
      <c r="A34" s="24" t="s">
        <v>117</v>
      </c>
      <c r="B34" s="24" t="s">
        <v>62</v>
      </c>
      <c r="C34" s="24" t="s">
        <v>124</v>
      </c>
      <c r="D34" s="24" t="s">
        <v>120</v>
      </c>
      <c r="E34" s="24" t="s">
        <v>121</v>
      </c>
      <c r="F34" s="30"/>
    </row>
    <row r="35" spans="1:6" s="2" customFormat="1" hidden="1" x14ac:dyDescent="0.2">
      <c r="A35" s="96"/>
      <c r="B35" s="97"/>
      <c r="C35" s="98"/>
      <c r="D35" s="98"/>
      <c r="E35" s="99"/>
      <c r="F35" s="1"/>
    </row>
    <row r="36" spans="1:6" s="2" customFormat="1" x14ac:dyDescent="0.2">
      <c r="A36" s="120">
        <v>45645</v>
      </c>
      <c r="B36" s="121">
        <f>18.6+15.76</f>
        <v>34.36</v>
      </c>
      <c r="C36" s="132" t="s">
        <v>197</v>
      </c>
      <c r="D36" s="132" t="s">
        <v>188</v>
      </c>
      <c r="E36" s="133" t="s">
        <v>233</v>
      </c>
      <c r="F36" s="1"/>
    </row>
    <row r="37" spans="1:6" s="2" customFormat="1" x14ac:dyDescent="0.2">
      <c r="A37" s="120">
        <v>45645</v>
      </c>
      <c r="B37" s="121">
        <v>49.99</v>
      </c>
      <c r="C37" s="132" t="s">
        <v>184</v>
      </c>
      <c r="D37" s="132" t="s">
        <v>188</v>
      </c>
      <c r="E37" s="133" t="s">
        <v>185</v>
      </c>
      <c r="F37" s="1"/>
    </row>
    <row r="38" spans="1:6" s="2" customFormat="1" x14ac:dyDescent="0.2">
      <c r="A38" s="120">
        <v>45677</v>
      </c>
      <c r="B38" s="121">
        <v>50.4</v>
      </c>
      <c r="C38" s="132" t="s">
        <v>237</v>
      </c>
      <c r="D38" s="132" t="s">
        <v>188</v>
      </c>
      <c r="E38" s="133" t="s">
        <v>235</v>
      </c>
      <c r="F38" s="1"/>
    </row>
    <row r="39" spans="1:6" s="2" customFormat="1" x14ac:dyDescent="0.2">
      <c r="A39" s="120">
        <v>45677</v>
      </c>
      <c r="B39" s="121">
        <v>233.13</v>
      </c>
      <c r="C39" s="132" t="s">
        <v>237</v>
      </c>
      <c r="D39" s="132" t="s">
        <v>211</v>
      </c>
      <c r="E39" s="133" t="s">
        <v>235</v>
      </c>
      <c r="F39" s="1"/>
    </row>
    <row r="40" spans="1:6" s="2" customFormat="1" x14ac:dyDescent="0.2">
      <c r="A40" s="120">
        <v>45714</v>
      </c>
      <c r="B40" s="121">
        <v>871.77</v>
      </c>
      <c r="C40" s="132" t="s">
        <v>234</v>
      </c>
      <c r="D40" s="132" t="s">
        <v>214</v>
      </c>
      <c r="E40" s="123" t="s">
        <v>236</v>
      </c>
      <c r="F40" s="1"/>
    </row>
    <row r="41" spans="1:6" s="2" customFormat="1" x14ac:dyDescent="0.2">
      <c r="A41" s="120">
        <v>45714</v>
      </c>
      <c r="B41" s="121">
        <v>49.43</v>
      </c>
      <c r="C41" s="132" t="s">
        <v>234</v>
      </c>
      <c r="D41" s="122" t="s">
        <v>212</v>
      </c>
      <c r="E41" s="123" t="s">
        <v>236</v>
      </c>
      <c r="F41" s="1"/>
    </row>
    <row r="42" spans="1:6" s="2" customFormat="1" x14ac:dyDescent="0.2">
      <c r="A42" s="120">
        <v>45714</v>
      </c>
      <c r="B42" s="121">
        <v>146.11000000000001</v>
      </c>
      <c r="C42" s="132" t="s">
        <v>234</v>
      </c>
      <c r="D42" s="122" t="s">
        <v>211</v>
      </c>
      <c r="E42" s="123" t="s">
        <v>236</v>
      </c>
      <c r="F42" s="1"/>
    </row>
    <row r="43" spans="1:6" s="2" customFormat="1" x14ac:dyDescent="0.2">
      <c r="A43" s="106"/>
      <c r="B43" s="107"/>
      <c r="C43" s="108"/>
      <c r="D43" s="108"/>
      <c r="E43" s="109"/>
      <c r="F43" s="1"/>
    </row>
    <row r="44" spans="1:6" s="2" customFormat="1" x14ac:dyDescent="0.2">
      <c r="A44" s="110"/>
      <c r="B44" s="111"/>
      <c r="C44" s="112"/>
      <c r="D44" s="112"/>
      <c r="E44" s="113"/>
      <c r="F44" s="1"/>
    </row>
    <row r="45" spans="1:6" ht="19.5" customHeight="1" x14ac:dyDescent="0.2">
      <c r="A45" s="72" t="s">
        <v>125</v>
      </c>
      <c r="B45" s="73">
        <f>SUM(B35:B44)</f>
        <v>1435.19</v>
      </c>
      <c r="C45" s="131" t="str">
        <f>IF(SUBTOTAL(3,B35:B44)=SUBTOTAL(103,B35:B44),'Summary and sign-off CE'!$A$48,'Summary and sign-off CE'!$A$49)</f>
        <v>Check - there are no hidden rows with data</v>
      </c>
      <c r="D45" s="142" t="str">
        <f>IF('Summary and sign-off CE'!F56='Summary and sign-off CE'!F54,'Summary and sign-off CE'!A51,'Summary and sign-off CE'!A50)</f>
        <v>Check - each entry provides sufficient information</v>
      </c>
      <c r="E45" s="142"/>
      <c r="F45" s="17"/>
    </row>
    <row r="46" spans="1:6" ht="10.5" customHeight="1" x14ac:dyDescent="0.2">
      <c r="A46" s="17"/>
      <c r="B46" s="19"/>
      <c r="C46" s="17"/>
      <c r="D46" s="17"/>
      <c r="E46" s="17"/>
      <c r="F46" s="17"/>
    </row>
    <row r="47" spans="1:6" ht="24.75" customHeight="1" x14ac:dyDescent="0.2">
      <c r="A47" s="143" t="s">
        <v>126</v>
      </c>
      <c r="B47" s="143"/>
      <c r="C47" s="143"/>
      <c r="D47" s="143"/>
      <c r="E47" s="143"/>
      <c r="F47" s="17"/>
    </row>
    <row r="48" spans="1:6" ht="27" customHeight="1" x14ac:dyDescent="0.2">
      <c r="A48" s="24" t="s">
        <v>117</v>
      </c>
      <c r="B48" s="24" t="s">
        <v>62</v>
      </c>
      <c r="C48" s="24" t="s">
        <v>127</v>
      </c>
      <c r="D48" s="24" t="s">
        <v>128</v>
      </c>
      <c r="E48" s="24" t="s">
        <v>121</v>
      </c>
      <c r="F48" s="28"/>
    </row>
    <row r="49" spans="1:6" s="2" customFormat="1" hidden="1" x14ac:dyDescent="0.2">
      <c r="A49" s="96"/>
      <c r="B49" s="97"/>
      <c r="C49" s="98"/>
      <c r="D49" s="98"/>
      <c r="E49" s="99"/>
      <c r="F49" s="1"/>
    </row>
    <row r="50" spans="1:6" s="2" customFormat="1" x14ac:dyDescent="0.2">
      <c r="A50" s="120">
        <v>45533</v>
      </c>
      <c r="B50" s="121">
        <v>17.75</v>
      </c>
      <c r="C50" s="122" t="s">
        <v>187</v>
      </c>
      <c r="D50" s="122" t="s">
        <v>188</v>
      </c>
      <c r="E50" s="123" t="s">
        <v>176</v>
      </c>
      <c r="F50" s="1"/>
    </row>
    <row r="51" spans="1:6" s="2" customFormat="1" x14ac:dyDescent="0.2">
      <c r="A51" s="120">
        <v>45644</v>
      </c>
      <c r="B51" s="121">
        <v>8.57</v>
      </c>
      <c r="C51" s="122" t="s">
        <v>189</v>
      </c>
      <c r="D51" s="122" t="s">
        <v>188</v>
      </c>
      <c r="E51" s="123" t="s">
        <v>176</v>
      </c>
      <c r="F51" s="1"/>
    </row>
    <row r="52" spans="1:6" s="2" customFormat="1" x14ac:dyDescent="0.2">
      <c r="A52" s="120">
        <v>45645</v>
      </c>
      <c r="B52" s="121">
        <v>9.39</v>
      </c>
      <c r="C52" s="122" t="s">
        <v>194</v>
      </c>
      <c r="D52" s="122" t="s">
        <v>195</v>
      </c>
      <c r="E52" s="123" t="s">
        <v>176</v>
      </c>
      <c r="F52" s="1"/>
    </row>
    <row r="53" spans="1:6" s="2" customFormat="1" x14ac:dyDescent="0.2">
      <c r="A53" s="120">
        <v>45645</v>
      </c>
      <c r="B53" s="121">
        <f>8.57+8.57</f>
        <v>17.14</v>
      </c>
      <c r="C53" s="122" t="s">
        <v>196</v>
      </c>
      <c r="D53" s="122" t="s">
        <v>188</v>
      </c>
      <c r="E53" s="123" t="s">
        <v>176</v>
      </c>
      <c r="F53" s="1"/>
    </row>
    <row r="54" spans="1:6" s="2" customFormat="1" x14ac:dyDescent="0.2">
      <c r="A54" s="120">
        <v>45645</v>
      </c>
      <c r="B54" s="121">
        <f>20.21+19.84</f>
        <v>40.049999999999997</v>
      </c>
      <c r="C54" s="122" t="s">
        <v>250</v>
      </c>
      <c r="D54" s="122" t="s">
        <v>188</v>
      </c>
      <c r="E54" s="123" t="s">
        <v>176</v>
      </c>
      <c r="F54" s="1"/>
    </row>
    <row r="55" spans="1:6" s="2" customFormat="1" x14ac:dyDescent="0.2">
      <c r="A55" s="96"/>
      <c r="B55" s="97"/>
      <c r="C55" s="98"/>
      <c r="D55" s="98"/>
      <c r="E55" s="99"/>
      <c r="F55" s="1"/>
    </row>
    <row r="56" spans="1:6" ht="19.5" customHeight="1" x14ac:dyDescent="0.2">
      <c r="A56" s="72" t="s">
        <v>129</v>
      </c>
      <c r="B56" s="73">
        <f>SUM(B49:B55)</f>
        <v>92.9</v>
      </c>
      <c r="C56" s="131" t="str">
        <f>IF(SUBTOTAL(3,B49:B55)=SUBTOTAL(103,B49:B55),'Summary and sign-off CE'!$A$48,'Summary and sign-off CE'!$A$49)</f>
        <v>Check - there are no hidden rows with data</v>
      </c>
      <c r="D56" s="142" t="str">
        <f>IF('Summary and sign-off CE'!F57='Summary and sign-off CE'!F54,'Summary and sign-off CE'!A51,'Summary and sign-off CE'!A50)</f>
        <v>Check - each entry provides sufficient information</v>
      </c>
      <c r="E56" s="142"/>
      <c r="F56" s="17"/>
    </row>
    <row r="57" spans="1:6" ht="10.5" customHeight="1" x14ac:dyDescent="0.2">
      <c r="A57" s="17"/>
      <c r="B57" s="58"/>
      <c r="C57" s="19"/>
      <c r="D57" s="17"/>
      <c r="E57" s="17"/>
      <c r="F57" s="17"/>
    </row>
    <row r="58" spans="1:6" ht="34.5" customHeight="1" x14ac:dyDescent="0.2">
      <c r="A58" s="31" t="s">
        <v>130</v>
      </c>
      <c r="B58" s="59">
        <f>B31+B45+B56</f>
        <v>7311.7900000000009</v>
      </c>
      <c r="C58" s="32"/>
      <c r="D58" s="32"/>
      <c r="E58" s="32"/>
      <c r="F58" s="17"/>
    </row>
    <row r="59" spans="1:6" x14ac:dyDescent="0.2">
      <c r="A59" s="17"/>
      <c r="B59" s="19"/>
      <c r="C59" s="17"/>
      <c r="D59" s="17"/>
      <c r="E59" s="17"/>
      <c r="F59" s="17"/>
    </row>
    <row r="60" spans="1:6" x14ac:dyDescent="0.2">
      <c r="A60" s="18" t="s">
        <v>73</v>
      </c>
      <c r="B60" s="19"/>
      <c r="C60" s="17"/>
      <c r="D60" s="17"/>
      <c r="E60" s="17"/>
      <c r="F60" s="17"/>
    </row>
    <row r="61" spans="1:6" ht="12.6" customHeight="1" x14ac:dyDescent="0.2">
      <c r="A61" s="20" t="s">
        <v>131</v>
      </c>
      <c r="F61" s="17"/>
    </row>
    <row r="62" spans="1:6" ht="12.95" customHeight="1" x14ac:dyDescent="0.2">
      <c r="A62" s="20" t="s">
        <v>132</v>
      </c>
      <c r="B62" s="17"/>
      <c r="D62" s="17"/>
      <c r="F62" s="17"/>
    </row>
    <row r="63" spans="1:6" x14ac:dyDescent="0.2">
      <c r="A63" s="20" t="s">
        <v>133</v>
      </c>
      <c r="F63" s="17"/>
    </row>
    <row r="64" spans="1:6" x14ac:dyDescent="0.2">
      <c r="A64" s="20" t="s">
        <v>79</v>
      </c>
      <c r="B64" s="19"/>
      <c r="C64" s="17"/>
      <c r="D64" s="17"/>
      <c r="E64" s="17"/>
      <c r="F64" s="17"/>
    </row>
    <row r="65" spans="1:6" ht="12.95" customHeight="1" x14ac:dyDescent="0.2">
      <c r="A65" s="20" t="s">
        <v>134</v>
      </c>
      <c r="B65" s="17"/>
      <c r="D65" s="17"/>
      <c r="F65" s="17"/>
    </row>
    <row r="66" spans="1:6" x14ac:dyDescent="0.2">
      <c r="A66" s="20" t="s">
        <v>135</v>
      </c>
      <c r="F66" s="17"/>
    </row>
    <row r="67" spans="1:6" x14ac:dyDescent="0.2">
      <c r="A67" s="20" t="s">
        <v>136</v>
      </c>
      <c r="B67" s="20"/>
      <c r="C67" s="20"/>
      <c r="D67" s="20"/>
      <c r="F67" s="17"/>
    </row>
    <row r="68" spans="1:6" x14ac:dyDescent="0.2">
      <c r="A68" s="26"/>
      <c r="B68" s="17"/>
      <c r="C68" s="17"/>
      <c r="D68" s="17"/>
      <c r="E68" s="17"/>
      <c r="F68" s="17"/>
    </row>
    <row r="69" spans="1:6" hidden="1" x14ac:dyDescent="0.2">
      <c r="A69" s="26"/>
      <c r="B69" s="17"/>
      <c r="C69" s="17"/>
      <c r="D69" s="17"/>
      <c r="E69" s="17"/>
      <c r="F69" s="17"/>
    </row>
    <row r="70" spans="1:6" x14ac:dyDescent="0.2"/>
    <row r="71" spans="1:6" x14ac:dyDescent="0.2"/>
    <row r="72" spans="1:6" x14ac:dyDescent="0.2"/>
    <row r="73" spans="1:6" x14ac:dyDescent="0.2"/>
    <row r="74" spans="1:6" ht="12.75" hidden="1" customHeight="1" x14ac:dyDescent="0.2"/>
    <row r="75" spans="1:6" x14ac:dyDescent="0.2"/>
    <row r="76" spans="1:6" x14ac:dyDescent="0.2"/>
    <row r="77" spans="1:6" hidden="1" x14ac:dyDescent="0.2">
      <c r="A77" s="26"/>
      <c r="B77" s="17"/>
      <c r="C77" s="17"/>
      <c r="D77" s="17"/>
      <c r="E77" s="17"/>
      <c r="F77" s="17"/>
    </row>
    <row r="78" spans="1:6" hidden="1" x14ac:dyDescent="0.2">
      <c r="A78" s="26"/>
      <c r="B78" s="17"/>
      <c r="C78" s="17"/>
      <c r="D78" s="17"/>
      <c r="E78" s="17"/>
      <c r="F78" s="17"/>
    </row>
    <row r="79" spans="1:6" hidden="1" x14ac:dyDescent="0.2">
      <c r="A79" s="26"/>
      <c r="B79" s="17"/>
      <c r="C79" s="17"/>
      <c r="D79" s="17"/>
      <c r="E79" s="17"/>
      <c r="F79" s="17"/>
    </row>
    <row r="80" spans="1:6" hidden="1" x14ac:dyDescent="0.2">
      <c r="A80" s="26"/>
      <c r="B80" s="17"/>
      <c r="C80" s="17"/>
      <c r="D80" s="17"/>
      <c r="E80" s="17"/>
      <c r="F80" s="17"/>
    </row>
    <row r="81" spans="1:6" hidden="1" x14ac:dyDescent="0.2">
      <c r="A81" s="26"/>
      <c r="B81" s="17"/>
      <c r="C81" s="17"/>
      <c r="D81" s="17"/>
      <c r="E81" s="17"/>
      <c r="F81" s="17"/>
    </row>
    <row r="82" spans="1:6" x14ac:dyDescent="0.2"/>
    <row r="83" spans="1:6" x14ac:dyDescent="0.2"/>
    <row r="84" spans="1:6" x14ac:dyDescent="0.2"/>
    <row r="85" spans="1:6" x14ac:dyDescent="0.2"/>
    <row r="86" spans="1:6" x14ac:dyDescent="0.2"/>
    <row r="87" spans="1:6" x14ac:dyDescent="0.2"/>
    <row r="88" spans="1:6"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sheetData>
  <sheetProtection sheet="1" formatCells="0" formatRows="0" insertColumns="0" insertRows="0" deleteRows="0"/>
  <mergeCells count="15">
    <mergeCell ref="B7:E7"/>
    <mergeCell ref="B5:E5"/>
    <mergeCell ref="D56:E56"/>
    <mergeCell ref="A1:E1"/>
    <mergeCell ref="A33:E33"/>
    <mergeCell ref="A47:E47"/>
    <mergeCell ref="B2:E2"/>
    <mergeCell ref="B3:E3"/>
    <mergeCell ref="B4:E4"/>
    <mergeCell ref="A8:E8"/>
    <mergeCell ref="A9:E9"/>
    <mergeCell ref="B6:E6"/>
    <mergeCell ref="D31:E31"/>
    <mergeCell ref="D45:E45"/>
    <mergeCell ref="A10:E10"/>
  </mergeCells>
  <phoneticPr fontId="37"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5 A12 A30 A49 A55 A4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8 A3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9 A50:A51 A53:A54 A36:A43"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 CE'!$A$29:$A$30</xm:f>
          </x14:formula1>
          <xm:sqref>B7:E7</xm:sqref>
        </x14:dataValidation>
        <x14:dataValidation type="decimal" operator="greaterThan" allowBlank="1" showInputMessage="1" showErrorMessage="1" error="This cell must contain a dollar figure" xr:uid="{00000000-0002-0000-0200-000005000000}">
          <x14:formula1>
            <xm:f>'Summary and sign-off CE'!$A$47</xm:f>
          </x14:formula1>
          <xm:sqref>B49:B51 B12:B30 B53:B55 B35:B44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63"/>
  <sheetViews>
    <sheetView topLeftCell="A2" zoomScaleNormal="100" workbookViewId="0">
      <selection activeCell="D27" sqref="D2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8" t="s">
        <v>109</v>
      </c>
      <c r="B1" s="138"/>
      <c r="C1" s="138"/>
      <c r="D1" s="138"/>
      <c r="E1" s="138"/>
    </row>
    <row r="2" spans="1:6" ht="21" customHeight="1" x14ac:dyDescent="0.2">
      <c r="A2" s="3" t="s">
        <v>52</v>
      </c>
      <c r="B2" s="141" t="str">
        <f>'Summary and sign-off CE'!B2:F2</f>
        <v>Museum of New Zealand Te Papa Tongarewa</v>
      </c>
      <c r="C2" s="141"/>
      <c r="D2" s="141"/>
      <c r="E2" s="141"/>
    </row>
    <row r="3" spans="1:6" ht="21" customHeight="1" x14ac:dyDescent="0.2">
      <c r="A3" s="3" t="s">
        <v>110</v>
      </c>
      <c r="B3" s="141" t="str">
        <f>'Summary and sign-off CE'!B3:F3</f>
        <v>Courtney Johnston</v>
      </c>
      <c r="C3" s="141"/>
      <c r="D3" s="141"/>
      <c r="E3" s="141"/>
    </row>
    <row r="4" spans="1:6" ht="21" customHeight="1" x14ac:dyDescent="0.2">
      <c r="A4" s="3" t="s">
        <v>111</v>
      </c>
      <c r="B4" s="141">
        <f>'Summary and sign-off CE'!B4:F4</f>
        <v>45474</v>
      </c>
      <c r="C4" s="141"/>
      <c r="D4" s="141"/>
      <c r="E4" s="141"/>
    </row>
    <row r="5" spans="1:6" ht="21" customHeight="1" x14ac:dyDescent="0.2">
      <c r="A5" s="3" t="s">
        <v>112</v>
      </c>
      <c r="B5" s="141">
        <f>'Summary and sign-off CE'!B5:F5</f>
        <v>45838</v>
      </c>
      <c r="C5" s="141"/>
      <c r="D5" s="141"/>
      <c r="E5" s="141"/>
    </row>
    <row r="6" spans="1:6" ht="21" customHeight="1" x14ac:dyDescent="0.2">
      <c r="A6" s="3" t="s">
        <v>113</v>
      </c>
      <c r="B6" s="136" t="s">
        <v>81</v>
      </c>
      <c r="C6" s="136"/>
      <c r="D6" s="136"/>
      <c r="E6" s="136"/>
    </row>
    <row r="7" spans="1:6" ht="21" customHeight="1" x14ac:dyDescent="0.2">
      <c r="A7" s="3" t="s">
        <v>56</v>
      </c>
      <c r="B7" s="136" t="s">
        <v>83</v>
      </c>
      <c r="C7" s="136"/>
      <c r="D7" s="136"/>
      <c r="E7" s="136"/>
    </row>
    <row r="8" spans="1:6" ht="35.25" customHeight="1" x14ac:dyDescent="0.25">
      <c r="A8" s="151" t="s">
        <v>137</v>
      </c>
      <c r="B8" s="151"/>
      <c r="C8" s="152"/>
      <c r="D8" s="152"/>
      <c r="E8" s="152"/>
      <c r="F8" s="27"/>
    </row>
    <row r="9" spans="1:6" ht="35.25" customHeight="1" x14ac:dyDescent="0.25">
      <c r="A9" s="149" t="s">
        <v>138</v>
      </c>
      <c r="B9" s="150"/>
      <c r="C9" s="150"/>
      <c r="D9" s="150"/>
      <c r="E9" s="150"/>
      <c r="F9" s="27"/>
    </row>
    <row r="10" spans="1:6" ht="27" customHeight="1" x14ac:dyDescent="0.2">
      <c r="A10" s="24" t="s">
        <v>139</v>
      </c>
      <c r="B10" s="24" t="s">
        <v>62</v>
      </c>
      <c r="C10" s="24" t="s">
        <v>140</v>
      </c>
      <c r="D10" s="24" t="s">
        <v>141</v>
      </c>
      <c r="E10" s="24" t="s">
        <v>121</v>
      </c>
      <c r="F10" s="20"/>
    </row>
    <row r="11" spans="1:6" s="2" customFormat="1" hidden="1" x14ac:dyDescent="0.2">
      <c r="A11" s="100"/>
      <c r="B11" s="97"/>
      <c r="C11" s="101"/>
      <c r="D11" s="101"/>
      <c r="E11" s="102"/>
    </row>
    <row r="12" spans="1:6" s="2" customFormat="1" x14ac:dyDescent="0.2">
      <c r="A12" s="120">
        <v>45533</v>
      </c>
      <c r="B12" s="121">
        <v>30.43</v>
      </c>
      <c r="C12" s="125" t="s">
        <v>179</v>
      </c>
      <c r="D12" s="125" t="s">
        <v>177</v>
      </c>
      <c r="E12" s="126" t="s">
        <v>178</v>
      </c>
    </row>
    <row r="13" spans="1:6" s="2" customFormat="1" x14ac:dyDescent="0.2">
      <c r="A13" s="120">
        <v>45533</v>
      </c>
      <c r="B13" s="121">
        <v>35.22</v>
      </c>
      <c r="C13" s="125" t="s">
        <v>183</v>
      </c>
      <c r="D13" s="125" t="s">
        <v>182</v>
      </c>
      <c r="E13" s="126" t="s">
        <v>178</v>
      </c>
    </row>
    <row r="14" spans="1:6" s="2" customFormat="1" x14ac:dyDescent="0.2">
      <c r="A14" s="120">
        <v>45533</v>
      </c>
      <c r="B14" s="121">
        <v>5.22</v>
      </c>
      <c r="C14" s="125" t="s">
        <v>180</v>
      </c>
      <c r="D14" s="125" t="s">
        <v>181</v>
      </c>
      <c r="E14" s="126" t="s">
        <v>178</v>
      </c>
    </row>
    <row r="15" spans="1:6" s="2" customFormat="1" x14ac:dyDescent="0.2">
      <c r="A15" s="120">
        <v>45604</v>
      </c>
      <c r="B15" s="121">
        <v>19.79</v>
      </c>
      <c r="C15" s="125" t="s">
        <v>241</v>
      </c>
      <c r="D15" s="125" t="s">
        <v>239</v>
      </c>
      <c r="E15" s="126" t="s">
        <v>178</v>
      </c>
    </row>
    <row r="16" spans="1:6" s="2" customFormat="1" x14ac:dyDescent="0.2">
      <c r="A16" s="120">
        <v>45638</v>
      </c>
      <c r="B16" s="121">
        <v>112.15</v>
      </c>
      <c r="C16" s="125" t="s">
        <v>180</v>
      </c>
      <c r="D16" s="125" t="s">
        <v>239</v>
      </c>
      <c r="E16" s="126" t="s">
        <v>178</v>
      </c>
    </row>
    <row r="17" spans="1:6" s="2" customFormat="1" x14ac:dyDescent="0.2">
      <c r="A17" s="120">
        <v>45646</v>
      </c>
      <c r="B17" s="121">
        <v>34.78</v>
      </c>
      <c r="C17" s="125" t="s">
        <v>240</v>
      </c>
      <c r="D17" s="125" t="s">
        <v>200</v>
      </c>
      <c r="E17" s="126" t="s">
        <v>178</v>
      </c>
    </row>
    <row r="18" spans="1:6" s="2" customFormat="1" x14ac:dyDescent="0.2">
      <c r="A18" s="120">
        <v>45688</v>
      </c>
      <c r="B18" s="121">
        <v>55.43</v>
      </c>
      <c r="C18" s="125" t="s">
        <v>240</v>
      </c>
      <c r="D18" s="125" t="s">
        <v>200</v>
      </c>
      <c r="E18" s="126" t="s">
        <v>178</v>
      </c>
    </row>
    <row r="19" spans="1:6" s="2" customFormat="1" x14ac:dyDescent="0.2">
      <c r="A19" s="120">
        <v>45713</v>
      </c>
      <c r="B19" s="121">
        <v>10.6</v>
      </c>
      <c r="C19" s="125" t="s">
        <v>240</v>
      </c>
      <c r="D19" s="125" t="s">
        <v>200</v>
      </c>
      <c r="E19" s="126" t="s">
        <v>178</v>
      </c>
    </row>
    <row r="20" spans="1:6" s="2" customFormat="1" x14ac:dyDescent="0.2">
      <c r="A20" s="106"/>
      <c r="B20" s="107"/>
      <c r="C20" s="108"/>
      <c r="D20" s="108"/>
      <c r="E20" s="109"/>
    </row>
    <row r="21" spans="1:6" s="2" customFormat="1" ht="11.25" hidden="1" customHeight="1" x14ac:dyDescent="0.2">
      <c r="A21" s="100"/>
      <c r="B21" s="97"/>
      <c r="C21" s="101"/>
      <c r="D21" s="101"/>
      <c r="E21" s="102"/>
    </row>
    <row r="22" spans="1:6" ht="34.5" customHeight="1" x14ac:dyDescent="0.2">
      <c r="A22" s="54" t="s">
        <v>142</v>
      </c>
      <c r="B22" s="63">
        <f>SUM(B11:B21)</f>
        <v>303.62</v>
      </c>
      <c r="C22" s="71" t="str">
        <f>IF(SUBTOTAL(3,B11:B21)=SUBTOTAL(103,B11:B21),'Summary and sign-off CE'!$A$48,'Summary and sign-off CE'!$A$49)</f>
        <v>Check - there are no hidden rows with data</v>
      </c>
      <c r="D22" s="142" t="str">
        <f>IF('Summary and sign-off CE'!F58='Summary and sign-off CE'!F54,'Summary and sign-off CE'!A51,'Summary and sign-off CE'!A50)</f>
        <v>Check - each entry provides sufficient information</v>
      </c>
      <c r="E22" s="142"/>
      <c r="F22" s="2"/>
    </row>
    <row r="23" spans="1:6" x14ac:dyDescent="0.2">
      <c r="A23" s="18"/>
      <c r="B23" s="17"/>
      <c r="C23" s="17"/>
      <c r="D23" s="17"/>
      <c r="E23" s="17"/>
    </row>
    <row r="24" spans="1:6" x14ac:dyDescent="0.2">
      <c r="A24" s="18" t="s">
        <v>73</v>
      </c>
      <c r="B24" s="19"/>
      <c r="C24" s="17"/>
      <c r="D24" s="17"/>
      <c r="E24" s="17"/>
    </row>
    <row r="25" spans="1:6" ht="12.75" customHeight="1" x14ac:dyDescent="0.2">
      <c r="A25" s="20" t="s">
        <v>143</v>
      </c>
      <c r="B25" s="20"/>
      <c r="C25" s="20"/>
      <c r="D25" s="20"/>
      <c r="E25" s="20"/>
    </row>
    <row r="26" spans="1:6" x14ac:dyDescent="0.2">
      <c r="A26" s="20" t="s">
        <v>144</v>
      </c>
      <c r="B26" s="20"/>
      <c r="C26" s="28"/>
      <c r="D26" s="28"/>
      <c r="E26" s="28"/>
    </row>
    <row r="27" spans="1:6" x14ac:dyDescent="0.2">
      <c r="A27" s="20" t="s">
        <v>79</v>
      </c>
      <c r="B27" s="19"/>
      <c r="C27" s="17"/>
      <c r="D27" s="17"/>
      <c r="E27" s="17"/>
      <c r="F27" s="17"/>
    </row>
    <row r="28" spans="1:6" x14ac:dyDescent="0.2">
      <c r="A28" s="20" t="s">
        <v>145</v>
      </c>
      <c r="B28" s="20"/>
      <c r="C28" s="28"/>
      <c r="D28" s="28"/>
      <c r="E28" s="28"/>
    </row>
    <row r="29" spans="1:6" ht="12.75" customHeight="1" x14ac:dyDescent="0.2">
      <c r="A29" s="20" t="s">
        <v>146</v>
      </c>
      <c r="B29" s="20"/>
      <c r="C29" s="22"/>
      <c r="D29" s="22"/>
      <c r="E29" s="22"/>
    </row>
    <row r="30" spans="1:6" x14ac:dyDescent="0.2">
      <c r="A30" s="17"/>
      <c r="B30" s="17"/>
      <c r="C30" s="17"/>
      <c r="D30" s="17"/>
      <c r="E30" s="17"/>
    </row>
    <row r="31" spans="1:6" x14ac:dyDescent="0.2"/>
    <row r="32" spans="1:6" x14ac:dyDescent="0.2"/>
    <row r="34" x14ac:dyDescent="0.2"/>
    <row r="35"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62" x14ac:dyDescent="0.2"/>
    <row r="63" x14ac:dyDescent="0.2"/>
  </sheetData>
  <sheetProtection sheet="1" formatCells="0" insertRows="0" deleteRows="0"/>
  <mergeCells count="10">
    <mergeCell ref="D22:E22"/>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 CE'!$A$29:$A$30</xm:f>
          </x14:formula1>
          <xm:sqref>B7:E7</xm:sqref>
        </x14:dataValidation>
        <x14:dataValidation type="decimal" operator="greaterThan" allowBlank="1" showInputMessage="1" showErrorMessage="1" error="This cell must contain a dollar figure" xr:uid="{00000000-0002-0000-0300-000005000000}">
          <x14:formula1>
            <xm:f>'Summary and sign-off CE'!$A$47</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6"/>
  <sheetViews>
    <sheetView topLeftCell="B1" zoomScaleNormal="100" workbookViewId="0">
      <selection activeCell="D35" sqref="D3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8" t="s">
        <v>109</v>
      </c>
      <c r="B1" s="138"/>
      <c r="C1" s="138"/>
      <c r="D1" s="138"/>
      <c r="E1" s="138"/>
    </row>
    <row r="2" spans="1:6" ht="21" customHeight="1" x14ac:dyDescent="0.2">
      <c r="A2" s="3" t="s">
        <v>52</v>
      </c>
      <c r="B2" s="141" t="str">
        <f>'Summary and sign-off CE'!B2:F2</f>
        <v>Museum of New Zealand Te Papa Tongarewa</v>
      </c>
      <c r="C2" s="141"/>
      <c r="D2" s="141"/>
      <c r="E2" s="141"/>
    </row>
    <row r="3" spans="1:6" ht="21" customHeight="1" x14ac:dyDescent="0.2">
      <c r="A3" s="3" t="s">
        <v>110</v>
      </c>
      <c r="B3" s="141" t="str">
        <f>'Summary and sign-off CE'!B3:F3</f>
        <v>Courtney Johnston</v>
      </c>
      <c r="C3" s="141"/>
      <c r="D3" s="141"/>
      <c r="E3" s="141"/>
    </row>
    <row r="4" spans="1:6" ht="21" customHeight="1" x14ac:dyDescent="0.2">
      <c r="A4" s="3" t="s">
        <v>111</v>
      </c>
      <c r="B4" s="141">
        <f>'Summary and sign-off CE'!B4:F4</f>
        <v>45474</v>
      </c>
      <c r="C4" s="141"/>
      <c r="D4" s="141"/>
      <c r="E4" s="141"/>
    </row>
    <row r="5" spans="1:6" ht="21" customHeight="1" x14ac:dyDescent="0.2">
      <c r="A5" s="3" t="s">
        <v>112</v>
      </c>
      <c r="B5" s="141">
        <f>'Summary and sign-off CE'!B5:F5</f>
        <v>45838</v>
      </c>
      <c r="C5" s="141"/>
      <c r="D5" s="141"/>
      <c r="E5" s="141"/>
    </row>
    <row r="6" spans="1:6" ht="21" customHeight="1" x14ac:dyDescent="0.2">
      <c r="A6" s="3" t="s">
        <v>113</v>
      </c>
      <c r="B6" s="136" t="s">
        <v>81</v>
      </c>
      <c r="C6" s="136"/>
      <c r="D6" s="136"/>
      <c r="E6" s="136"/>
      <c r="F6" s="23"/>
    </row>
    <row r="7" spans="1:6" ht="21" customHeight="1" x14ac:dyDescent="0.2">
      <c r="A7" s="3" t="s">
        <v>56</v>
      </c>
      <c r="B7" s="136" t="s">
        <v>83</v>
      </c>
      <c r="C7" s="136"/>
      <c r="D7" s="136"/>
      <c r="E7" s="136"/>
      <c r="F7" s="23"/>
    </row>
    <row r="8" spans="1:6" ht="35.25" customHeight="1" x14ac:dyDescent="0.2">
      <c r="A8" s="145" t="s">
        <v>147</v>
      </c>
      <c r="B8" s="145"/>
      <c r="C8" s="152"/>
      <c r="D8" s="152"/>
      <c r="E8" s="152"/>
    </row>
    <row r="9" spans="1:6" ht="35.25" customHeight="1" x14ac:dyDescent="0.2">
      <c r="A9" s="153" t="s">
        <v>148</v>
      </c>
      <c r="B9" s="154"/>
      <c r="C9" s="154"/>
      <c r="D9" s="154"/>
      <c r="E9" s="154"/>
    </row>
    <row r="10" spans="1:6" ht="27" customHeight="1" x14ac:dyDescent="0.2">
      <c r="A10" s="24" t="s">
        <v>117</v>
      </c>
      <c r="B10" s="24" t="s">
        <v>62</v>
      </c>
      <c r="C10" s="24" t="s">
        <v>149</v>
      </c>
      <c r="D10" s="24" t="s">
        <v>150</v>
      </c>
      <c r="E10" s="24" t="s">
        <v>121</v>
      </c>
      <c r="F10" s="20"/>
    </row>
    <row r="11" spans="1:6" s="2" customFormat="1" hidden="1" x14ac:dyDescent="0.2">
      <c r="A11" s="100"/>
      <c r="B11" s="97"/>
      <c r="C11" s="101"/>
      <c r="D11" s="101"/>
      <c r="E11" s="102"/>
    </row>
    <row r="12" spans="1:6" s="2" customFormat="1" x14ac:dyDescent="0.2">
      <c r="A12" s="120">
        <v>45533</v>
      </c>
      <c r="B12" s="121">
        <v>382.61</v>
      </c>
      <c r="C12" s="125" t="s">
        <v>184</v>
      </c>
      <c r="D12" s="125" t="s">
        <v>190</v>
      </c>
      <c r="E12" s="126" t="s">
        <v>185</v>
      </c>
    </row>
    <row r="13" spans="1:6" s="2" customFormat="1" x14ac:dyDescent="0.2">
      <c r="A13" s="120">
        <v>45645</v>
      </c>
      <c r="B13" s="121">
        <v>419.55</v>
      </c>
      <c r="C13" s="125" t="s">
        <v>191</v>
      </c>
      <c r="D13" s="125" t="s">
        <v>190</v>
      </c>
      <c r="E13" s="126" t="s">
        <v>254</v>
      </c>
    </row>
    <row r="14" spans="1:6" s="2" customFormat="1" x14ac:dyDescent="0.2">
      <c r="A14" s="120">
        <v>45645</v>
      </c>
      <c r="B14" s="121">
        <v>295.64999999999998</v>
      </c>
      <c r="C14" s="125" t="s">
        <v>192</v>
      </c>
      <c r="D14" s="125" t="s">
        <v>193</v>
      </c>
      <c r="E14" s="126" t="s">
        <v>254</v>
      </c>
    </row>
    <row r="15" spans="1:6" s="2" customFormat="1" x14ac:dyDescent="0.2">
      <c r="A15" s="120">
        <v>45691</v>
      </c>
      <c r="B15" s="121">
        <v>27.09</v>
      </c>
      <c r="C15" s="125" t="s">
        <v>243</v>
      </c>
      <c r="D15" s="125" t="s">
        <v>242</v>
      </c>
      <c r="E15" s="126" t="s">
        <v>176</v>
      </c>
    </row>
    <row r="16" spans="1:6" s="2" customFormat="1" x14ac:dyDescent="0.2">
      <c r="A16" s="120">
        <v>45733</v>
      </c>
      <c r="B16" s="121">
        <v>161.76</v>
      </c>
      <c r="C16" s="125" t="s">
        <v>246</v>
      </c>
      <c r="D16" s="125" t="s">
        <v>242</v>
      </c>
      <c r="E16" s="126" t="s">
        <v>247</v>
      </c>
    </row>
    <row r="17" spans="1:6" s="2" customFormat="1" x14ac:dyDescent="0.2">
      <c r="A17" s="124"/>
      <c r="B17" s="106"/>
      <c r="C17" s="107"/>
      <c r="D17" s="108"/>
      <c r="E17" s="108"/>
      <c r="F17" s="134"/>
    </row>
    <row r="18" spans="1:6" s="2" customFormat="1" hidden="1" x14ac:dyDescent="0.2">
      <c r="A18" s="100"/>
      <c r="B18" s="97"/>
      <c r="C18" s="101"/>
      <c r="D18" s="101"/>
      <c r="E18" s="102"/>
    </row>
    <row r="19" spans="1:6" ht="34.5" customHeight="1" x14ac:dyDescent="0.2">
      <c r="A19" s="54" t="s">
        <v>151</v>
      </c>
      <c r="B19" s="63">
        <f>SUM(B11:B18)</f>
        <v>1286.6599999999999</v>
      </c>
      <c r="C19" s="71" t="str">
        <f>IF(SUBTOTAL(3,B11:B18)=SUBTOTAL(103,B11:B18),'Summary and sign-off CE'!$A$48,'Summary and sign-off CE'!$A$49)</f>
        <v>Check - there are no hidden rows with data</v>
      </c>
      <c r="D19" s="142" t="str">
        <f>IF('Summary and sign-off CE'!F59='Summary and sign-off CE'!F54,'Summary and sign-off CE'!A51,'Summary and sign-off CE'!A50)</f>
        <v>Check - each entry provides sufficient information</v>
      </c>
      <c r="E19" s="142"/>
    </row>
    <row r="20" spans="1:6" ht="14.1" customHeight="1" x14ac:dyDescent="0.2">
      <c r="B20" s="17"/>
      <c r="C20" s="17"/>
      <c r="D20" s="17"/>
      <c r="E20" s="17"/>
    </row>
    <row r="21" spans="1:6" x14ac:dyDescent="0.2">
      <c r="A21" s="18" t="s">
        <v>152</v>
      </c>
      <c r="B21" s="17"/>
      <c r="C21" s="17"/>
      <c r="D21" s="17"/>
      <c r="E21" s="17"/>
    </row>
    <row r="22" spans="1:6" ht="12.6" customHeight="1" x14ac:dyDescent="0.2">
      <c r="A22" s="20" t="s">
        <v>131</v>
      </c>
      <c r="B22" s="17"/>
      <c r="C22" s="17"/>
      <c r="D22" s="17"/>
      <c r="E22" s="17"/>
    </row>
    <row r="23" spans="1:6" x14ac:dyDescent="0.2">
      <c r="A23" s="20" t="s">
        <v>79</v>
      </c>
      <c r="B23" s="19"/>
      <c r="C23" s="17"/>
      <c r="D23" s="17"/>
      <c r="E23" s="17"/>
      <c r="F23" s="17"/>
    </row>
    <row r="24" spans="1:6" x14ac:dyDescent="0.2">
      <c r="A24" s="20" t="s">
        <v>145</v>
      </c>
      <c r="C24" s="17"/>
      <c r="D24" s="17"/>
      <c r="E24" s="17"/>
      <c r="F24" s="17"/>
    </row>
    <row r="25" spans="1:6" ht="12.75" customHeight="1" x14ac:dyDescent="0.2">
      <c r="A25" s="20" t="s">
        <v>146</v>
      </c>
      <c r="B25" s="25"/>
      <c r="C25" s="22"/>
      <c r="D25" s="22"/>
      <c r="E25" s="22"/>
      <c r="F25" s="22"/>
    </row>
    <row r="26" spans="1:6" x14ac:dyDescent="0.2">
      <c r="B26" s="26"/>
      <c r="C26" s="17"/>
      <c r="D26" s="17"/>
      <c r="E26" s="17"/>
    </row>
    <row r="27" spans="1:6" hidden="1" x14ac:dyDescent="0.2">
      <c r="A27" s="17"/>
      <c r="B27" s="17"/>
      <c r="C27" s="17"/>
      <c r="D27" s="17"/>
    </row>
    <row r="28" spans="1:6" ht="12.75" hidden="1" customHeight="1" x14ac:dyDescent="0.2"/>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hidden="1" x14ac:dyDescent="0.2">
      <c r="A32" s="17"/>
      <c r="B32" s="17"/>
      <c r="C32" s="17"/>
      <c r="D32" s="17"/>
      <c r="E32" s="17"/>
    </row>
    <row r="33" spans="1:5" hidden="1" x14ac:dyDescent="0.2">
      <c r="A33" s="17"/>
      <c r="B33" s="17"/>
      <c r="C33" s="17"/>
      <c r="D33" s="17"/>
      <c r="E33" s="17"/>
    </row>
    <row r="34" spans="1:5" x14ac:dyDescent="0.2"/>
    <row r="35" spans="1:5" x14ac:dyDescent="0.2"/>
    <row r="36" spans="1:5" x14ac:dyDescent="0.2"/>
    <row r="37" spans="1:5" x14ac:dyDescent="0.2"/>
    <row r="38" spans="1:5" x14ac:dyDescent="0.2"/>
    <row r="39" spans="1:5" x14ac:dyDescent="0.2"/>
    <row r="40" spans="1:5" x14ac:dyDescent="0.2"/>
    <row r="41" spans="1:5" x14ac:dyDescent="0.2"/>
    <row r="42" spans="1:5" x14ac:dyDescent="0.2"/>
    <row r="43" spans="1:5" x14ac:dyDescent="0.2"/>
    <row r="44" spans="1:5" x14ac:dyDescent="0.2"/>
    <row r="49" customFormat="1" hidden="1" x14ac:dyDescent="0.2"/>
    <row r="50" customFormat="1" hidden="1" x14ac:dyDescent="0.2"/>
    <row r="51" customFormat="1" hidden="1" x14ac:dyDescent="0.2"/>
    <row r="52" customFormat="1" hidden="1" x14ac:dyDescent="0.2"/>
    <row r="53" customFormat="1" hidden="1" x14ac:dyDescent="0.2"/>
    <row r="54" customFormat="1" hidden="1" x14ac:dyDescent="0.2"/>
    <row r="55" customFormat="1" hidden="1" x14ac:dyDescent="0.2"/>
    <row r="56" customFormat="1" hidden="1" x14ac:dyDescent="0.2"/>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 CE'!$A$29:$A$30</xm:f>
          </x14:formula1>
          <xm:sqref>B7:E7</xm:sqref>
        </x14:dataValidation>
        <x14:dataValidation type="decimal" operator="greaterThan" allowBlank="1" showInputMessage="1" showErrorMessage="1" error="This cell must contain a dollar figure" xr:uid="{00000000-0002-0000-0400-000005000000}">
          <x14:formula1>
            <xm:f>'Summary and sign-off CE'!$A$47</xm:f>
          </x14:formula1>
          <xm:sqref>B11:B18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0"/>
  <sheetViews>
    <sheetView zoomScale="85" zoomScaleNormal="85" workbookViewId="0">
      <selection activeCell="F19" sqref="F19"/>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8" t="s">
        <v>153</v>
      </c>
      <c r="B1" s="138"/>
      <c r="C1" s="138"/>
      <c r="D1" s="138"/>
      <c r="E1" s="138"/>
      <c r="F1" s="138"/>
    </row>
    <row r="2" spans="1:6" ht="21" customHeight="1" x14ac:dyDescent="0.2">
      <c r="A2" s="3" t="s">
        <v>52</v>
      </c>
      <c r="B2" s="141" t="str">
        <f>'Summary and sign-off CE'!B2:F2</f>
        <v>Museum of New Zealand Te Papa Tongarewa</v>
      </c>
      <c r="C2" s="141"/>
      <c r="D2" s="141"/>
      <c r="E2" s="141"/>
      <c r="F2" s="141"/>
    </row>
    <row r="3" spans="1:6" ht="21" customHeight="1" x14ac:dyDescent="0.2">
      <c r="A3" s="3" t="s">
        <v>110</v>
      </c>
      <c r="B3" s="141" t="str">
        <f>'Summary and sign-off CE'!B3:F3</f>
        <v>Courtney Johnston</v>
      </c>
      <c r="C3" s="141"/>
      <c r="D3" s="141"/>
      <c r="E3" s="141"/>
      <c r="F3" s="141"/>
    </row>
    <row r="4" spans="1:6" ht="21" customHeight="1" x14ac:dyDescent="0.2">
      <c r="A4" s="3" t="s">
        <v>111</v>
      </c>
      <c r="B4" s="141">
        <f>'Summary and sign-off CE'!B4:F4</f>
        <v>45474</v>
      </c>
      <c r="C4" s="141"/>
      <c r="D4" s="141"/>
      <c r="E4" s="141"/>
      <c r="F4" s="141"/>
    </row>
    <row r="5" spans="1:6" ht="21" customHeight="1" x14ac:dyDescent="0.2">
      <c r="A5" s="3" t="s">
        <v>112</v>
      </c>
      <c r="B5" s="141">
        <f>'Summary and sign-off CE'!B5:F5</f>
        <v>45838</v>
      </c>
      <c r="C5" s="141"/>
      <c r="D5" s="141"/>
      <c r="E5" s="141"/>
      <c r="F5" s="141"/>
    </row>
    <row r="6" spans="1:6" ht="21" customHeight="1" x14ac:dyDescent="0.2">
      <c r="A6" s="3" t="s">
        <v>154</v>
      </c>
      <c r="B6" s="136" t="s">
        <v>80</v>
      </c>
      <c r="C6" s="136"/>
      <c r="D6" s="136"/>
      <c r="E6" s="136"/>
      <c r="F6" s="136"/>
    </row>
    <row r="7" spans="1:6" ht="21" customHeight="1" x14ac:dyDescent="0.2">
      <c r="A7" s="3" t="s">
        <v>56</v>
      </c>
      <c r="B7" s="136" t="s">
        <v>83</v>
      </c>
      <c r="C7" s="136"/>
      <c r="D7" s="136"/>
      <c r="E7" s="136"/>
      <c r="F7" s="136"/>
    </row>
    <row r="8" spans="1:6" ht="36" customHeight="1" x14ac:dyDescent="0.2">
      <c r="A8" s="145" t="s">
        <v>155</v>
      </c>
      <c r="B8" s="145"/>
      <c r="C8" s="145"/>
      <c r="D8" s="145"/>
      <c r="E8" s="145"/>
      <c r="F8" s="145"/>
    </row>
    <row r="9" spans="1:6" ht="36" customHeight="1" x14ac:dyDescent="0.2">
      <c r="A9" s="153" t="s">
        <v>156</v>
      </c>
      <c r="B9" s="154"/>
      <c r="C9" s="154"/>
      <c r="D9" s="154"/>
      <c r="E9" s="154"/>
      <c r="F9" s="154"/>
    </row>
    <row r="10" spans="1:6" ht="39" customHeight="1" x14ac:dyDescent="0.2">
      <c r="A10" s="24" t="s">
        <v>117</v>
      </c>
      <c r="B10" s="114" t="s">
        <v>157</v>
      </c>
      <c r="C10" s="114" t="s">
        <v>158</v>
      </c>
      <c r="D10" s="114" t="s">
        <v>159</v>
      </c>
      <c r="E10" s="114" t="s">
        <v>160</v>
      </c>
      <c r="F10" s="114" t="s">
        <v>161</v>
      </c>
    </row>
    <row r="11" spans="1:6" s="2" customFormat="1" hidden="1" x14ac:dyDescent="0.2">
      <c r="A11" s="96"/>
      <c r="B11" s="101"/>
      <c r="C11" s="103"/>
      <c r="D11" s="101"/>
      <c r="E11" s="104"/>
      <c r="F11" s="102"/>
    </row>
    <row r="12" spans="1:6" s="2" customFormat="1" x14ac:dyDescent="0.2">
      <c r="A12" s="120">
        <v>45482</v>
      </c>
      <c r="B12" s="127" t="s">
        <v>219</v>
      </c>
      <c r="C12" s="128" t="s">
        <v>96</v>
      </c>
      <c r="D12" s="127" t="s">
        <v>220</v>
      </c>
      <c r="E12" s="129">
        <v>50</v>
      </c>
      <c r="F12" s="130"/>
    </row>
    <row r="13" spans="1:6" s="2" customFormat="1" x14ac:dyDescent="0.2">
      <c r="A13" s="120">
        <v>45562</v>
      </c>
      <c r="B13" s="127" t="s">
        <v>222</v>
      </c>
      <c r="C13" s="128" t="s">
        <v>96</v>
      </c>
      <c r="D13" s="127" t="s">
        <v>221</v>
      </c>
      <c r="E13" s="129">
        <v>100</v>
      </c>
      <c r="F13" s="130"/>
    </row>
    <row r="14" spans="1:6" s="2" customFormat="1" x14ac:dyDescent="0.2">
      <c r="A14" s="120">
        <v>45552</v>
      </c>
      <c r="B14" s="127" t="s">
        <v>223</v>
      </c>
      <c r="C14" s="128" t="s">
        <v>96</v>
      </c>
      <c r="D14" s="127" t="s">
        <v>224</v>
      </c>
      <c r="E14" s="129">
        <v>150</v>
      </c>
      <c r="F14" s="130"/>
    </row>
    <row r="15" spans="1:6" s="2" customFormat="1" x14ac:dyDescent="0.2">
      <c r="A15" s="120">
        <v>45534</v>
      </c>
      <c r="B15" s="127" t="s">
        <v>251</v>
      </c>
      <c r="C15" s="128" t="s">
        <v>96</v>
      </c>
      <c r="D15" s="127" t="s">
        <v>225</v>
      </c>
      <c r="E15" s="129">
        <v>100</v>
      </c>
      <c r="F15" s="130"/>
    </row>
    <row r="16" spans="1:6" s="2" customFormat="1" x14ac:dyDescent="0.2">
      <c r="A16" s="120">
        <v>45558</v>
      </c>
      <c r="B16" s="127" t="s">
        <v>226</v>
      </c>
      <c r="C16" s="128" t="s">
        <v>96</v>
      </c>
      <c r="D16" s="127" t="s">
        <v>227</v>
      </c>
      <c r="E16" s="129">
        <v>50</v>
      </c>
      <c r="F16" s="130"/>
    </row>
    <row r="17" spans="1:7" s="2" customFormat="1" x14ac:dyDescent="0.2">
      <c r="A17" s="120">
        <v>45608</v>
      </c>
      <c r="B17" s="127" t="s">
        <v>228</v>
      </c>
      <c r="C17" s="128" t="s">
        <v>96</v>
      </c>
      <c r="D17" s="127" t="s">
        <v>229</v>
      </c>
      <c r="E17" s="129">
        <v>50</v>
      </c>
      <c r="F17" s="130"/>
    </row>
    <row r="18" spans="1:7" s="2" customFormat="1" x14ac:dyDescent="0.2">
      <c r="A18" s="120">
        <v>45731</v>
      </c>
      <c r="B18" s="127" t="s">
        <v>249</v>
      </c>
      <c r="C18" s="128" t="s">
        <v>96</v>
      </c>
      <c r="D18" s="127" t="s">
        <v>248</v>
      </c>
      <c r="E18" s="129">
        <v>50</v>
      </c>
      <c r="F18" s="130" t="s">
        <v>252</v>
      </c>
    </row>
    <row r="19" spans="1:7" s="2" customFormat="1" x14ac:dyDescent="0.2">
      <c r="A19" s="120">
        <v>45833</v>
      </c>
      <c r="B19" s="127" t="s">
        <v>267</v>
      </c>
      <c r="C19" s="128" t="s">
        <v>96</v>
      </c>
      <c r="D19" s="127" t="s">
        <v>268</v>
      </c>
      <c r="E19" s="129">
        <v>30</v>
      </c>
      <c r="F19" s="130"/>
    </row>
    <row r="20" spans="1:7" s="2" customFormat="1" x14ac:dyDescent="0.2">
      <c r="A20" s="106"/>
      <c r="B20" s="107"/>
      <c r="C20" s="108"/>
      <c r="D20" s="108"/>
      <c r="E20" s="109"/>
      <c r="F20" s="108"/>
    </row>
    <row r="21" spans="1:7" s="2" customFormat="1" hidden="1" x14ac:dyDescent="0.2">
      <c r="A21" s="96"/>
      <c r="B21" s="101"/>
      <c r="C21" s="103"/>
      <c r="D21" s="101"/>
      <c r="E21" s="104"/>
      <c r="F21" s="102"/>
    </row>
    <row r="22" spans="1:7" ht="34.5" customHeight="1" x14ac:dyDescent="0.2">
      <c r="A22" s="115" t="s">
        <v>162</v>
      </c>
      <c r="B22" s="116" t="s">
        <v>163</v>
      </c>
      <c r="C22" s="117">
        <f>C23+C24</f>
        <v>8</v>
      </c>
      <c r="D22" s="118" t="str">
        <f>IF(SUBTOTAL(3,C11:C21)=SUBTOTAL(103,C11:C21),'Summary and sign-off CE'!$A$48,'Summary and sign-off CE'!$A$49)</f>
        <v>Check - there are no hidden rows with data</v>
      </c>
      <c r="E22" s="142" t="str">
        <f>IF('Summary and sign-off CE'!F60='Summary and sign-off CE'!F54,'Summary and sign-off CE'!A52,'Summary and sign-off CE'!A50)</f>
        <v>Check - each entry provides sufficient information</v>
      </c>
      <c r="F22" s="142"/>
      <c r="G22" s="2"/>
    </row>
    <row r="23" spans="1:7" ht="25.5" customHeight="1" x14ac:dyDescent="0.25">
      <c r="A23" s="55"/>
      <c r="B23" s="56" t="s">
        <v>96</v>
      </c>
      <c r="C23" s="57">
        <f>COUNTIF(C11:C21,'Summary and sign-off CE'!A45)</f>
        <v>8</v>
      </c>
      <c r="D23" s="14"/>
      <c r="E23" s="15"/>
      <c r="F23" s="16"/>
    </row>
    <row r="24" spans="1:7" ht="25.5" customHeight="1" x14ac:dyDescent="0.25">
      <c r="A24" s="55"/>
      <c r="B24" s="56" t="s">
        <v>97</v>
      </c>
      <c r="C24" s="57">
        <f>COUNTIF(C11:C21,'Summary and sign-off CE'!A46)</f>
        <v>0</v>
      </c>
      <c r="D24" s="14"/>
      <c r="E24" s="15"/>
      <c r="F24" s="16"/>
    </row>
    <row r="25" spans="1:7" x14ac:dyDescent="0.2">
      <c r="A25" s="17"/>
      <c r="B25" s="18"/>
      <c r="C25" s="17"/>
      <c r="D25" s="19"/>
      <c r="E25" s="19"/>
      <c r="F25" s="17"/>
    </row>
    <row r="26" spans="1:7" x14ac:dyDescent="0.2">
      <c r="A26" s="18" t="s">
        <v>152</v>
      </c>
      <c r="B26" s="18"/>
      <c r="C26" s="18"/>
      <c r="D26" s="18"/>
      <c r="E26" s="18"/>
      <c r="F26" s="18"/>
    </row>
    <row r="27" spans="1:7" ht="12.6" customHeight="1" x14ac:dyDescent="0.2">
      <c r="A27" s="20" t="s">
        <v>131</v>
      </c>
      <c r="B27" s="17"/>
      <c r="C27" s="17"/>
      <c r="D27" s="17"/>
      <c r="E27" s="17"/>
    </row>
    <row r="28" spans="1:7" x14ac:dyDescent="0.2">
      <c r="A28" s="20" t="s">
        <v>79</v>
      </c>
      <c r="B28" s="19"/>
      <c r="C28" s="17"/>
      <c r="D28" s="17"/>
      <c r="E28" s="17"/>
      <c r="F28" s="17"/>
    </row>
    <row r="29" spans="1:7" x14ac:dyDescent="0.2">
      <c r="A29" s="20" t="s">
        <v>164</v>
      </c>
      <c r="B29" s="21"/>
      <c r="C29" s="21"/>
      <c r="D29" s="21"/>
      <c r="E29" s="21"/>
      <c r="F29" s="21"/>
    </row>
    <row r="30" spans="1:7" ht="12.75" customHeight="1" x14ac:dyDescent="0.2">
      <c r="A30" s="20" t="s">
        <v>165</v>
      </c>
      <c r="B30" s="17"/>
      <c r="C30" s="17"/>
      <c r="D30" s="17"/>
      <c r="E30" s="17"/>
      <c r="F30" s="17"/>
    </row>
    <row r="31" spans="1:7" ht="12.95" customHeight="1" x14ac:dyDescent="0.2">
      <c r="A31" s="20" t="s">
        <v>166</v>
      </c>
      <c r="B31" s="17"/>
      <c r="C31" s="17"/>
      <c r="D31" s="17"/>
      <c r="E31" s="17"/>
      <c r="F31" s="17"/>
    </row>
    <row r="32" spans="1:7" x14ac:dyDescent="0.2">
      <c r="A32" s="20" t="s">
        <v>167</v>
      </c>
      <c r="C32" s="17"/>
      <c r="D32" s="17"/>
      <c r="E32" s="17"/>
      <c r="F32" s="17"/>
    </row>
    <row r="33" spans="1:6" ht="12.75" customHeight="1" x14ac:dyDescent="0.2">
      <c r="A33" s="20" t="s">
        <v>146</v>
      </c>
      <c r="B33" s="20"/>
      <c r="C33" s="22"/>
      <c r="D33" s="22"/>
      <c r="E33" s="22"/>
      <c r="F33" s="22"/>
    </row>
    <row r="34" spans="1:6" ht="12.75" customHeight="1" x14ac:dyDescent="0.2">
      <c r="A34" s="20"/>
      <c r="B34" s="20"/>
      <c r="C34" s="22"/>
      <c r="D34" s="22"/>
      <c r="E34" s="22"/>
      <c r="F34" s="22"/>
    </row>
    <row r="35" spans="1:6" ht="12.75" hidden="1" customHeight="1" x14ac:dyDescent="0.2">
      <c r="A35" s="20"/>
      <c r="B35" s="20"/>
      <c r="C35" s="22"/>
      <c r="D35" s="22"/>
      <c r="E35" s="22"/>
      <c r="F35" s="22"/>
    </row>
    <row r="36" spans="1:6" x14ac:dyDescent="0.2"/>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hidden="1" x14ac:dyDescent="0.2">
      <c r="A42" s="18"/>
      <c r="B42" s="18"/>
      <c r="C42" s="18"/>
      <c r="D42" s="18"/>
      <c r="E42" s="18"/>
      <c r="F42" s="18"/>
    </row>
    <row r="44" spans="1:6" x14ac:dyDescent="0.2"/>
    <row r="45" spans="1:6" x14ac:dyDescent="0.2"/>
    <row r="46" spans="1:6" x14ac:dyDescent="0.2"/>
    <row r="47" spans="1:6" x14ac:dyDescent="0.2"/>
    <row r="48" spans="1:6" x14ac:dyDescent="0.2"/>
    <row r="49" x14ac:dyDescent="0.2"/>
    <row r="50" x14ac:dyDescent="0.2"/>
    <row r="51" x14ac:dyDescent="0.2"/>
    <row r="60" x14ac:dyDescent="0.2"/>
    <row r="61" x14ac:dyDescent="0.2"/>
    <row r="62" x14ac:dyDescent="0.2"/>
    <row r="63" x14ac:dyDescent="0.2"/>
    <row r="64" x14ac:dyDescent="0.2"/>
    <row r="65" x14ac:dyDescent="0.2"/>
    <row r="66" x14ac:dyDescent="0.2"/>
    <row r="67" x14ac:dyDescent="0.2"/>
    <row r="68" x14ac:dyDescent="0.2"/>
    <row r="72" x14ac:dyDescent="0.2"/>
    <row r="73" x14ac:dyDescent="0.2"/>
    <row r="74" x14ac:dyDescent="0.2"/>
    <row r="75" x14ac:dyDescent="0.2"/>
    <row r="76" x14ac:dyDescent="0.2"/>
    <row r="77" x14ac:dyDescent="0.2"/>
    <row r="78" x14ac:dyDescent="0.2"/>
    <row r="79" x14ac:dyDescent="0.2"/>
    <row r="80" x14ac:dyDescent="0.2"/>
  </sheetData>
  <sheetProtection sheet="1" formatCells="0" insertRows="0" deleteRows="0"/>
  <dataConsolidate/>
  <mergeCells count="10">
    <mergeCell ref="E22:F22"/>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 CE'!$A$27:$A$28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 CE'!$A$29:$A$30</xm:f>
          </x14:formula1>
          <xm:sqref>B7:F7</xm:sqref>
        </x14:dataValidation>
        <x14:dataValidation type="list" allowBlank="1" showInputMessage="1" showErrorMessage="1" error="Use the drop down list (at the right of the cell)" xr:uid="{00000000-0002-0000-0500-000005000000}">
          <x14:formula1>
            <xm:f>'Summary and sign-off CE'!$A$45:$A$46</xm:f>
          </x14:formula1>
          <xm:sqref>C11:C21</xm:sqref>
        </x14:dataValidation>
        <x14:dataValidation type="list" errorStyle="information" operator="greaterThan" allowBlank="1" showInputMessage="1" prompt="Provide specific $ value if possible" xr:uid="{00000000-0002-0000-0500-000006000000}">
          <x14:formula1>
            <xm:f>'Summary and sign-off CE'!$A$39:$A$44</xm:f>
          </x14:formula1>
          <xm:sqref>E11:E21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A1:K61"/>
  <sheetViews>
    <sheetView zoomScale="85" zoomScaleNormal="85" workbookViewId="0">
      <selection activeCell="B12" sqref="B12:B13"/>
    </sheetView>
  </sheetViews>
  <sheetFormatPr defaultColWidth="0" defaultRowHeight="12.75" customHeight="1"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8" t="s">
        <v>51</v>
      </c>
      <c r="B1" s="138"/>
      <c r="C1" s="138"/>
      <c r="D1" s="138"/>
      <c r="E1" s="138"/>
      <c r="F1" s="138"/>
      <c r="G1" s="17"/>
      <c r="H1" s="17"/>
      <c r="I1" s="17"/>
      <c r="J1" s="17"/>
      <c r="K1" s="17"/>
    </row>
    <row r="2" spans="1:11" ht="21" customHeight="1" x14ac:dyDescent="0.2">
      <c r="A2" s="3" t="s">
        <v>52</v>
      </c>
      <c r="B2" s="139" t="s">
        <v>169</v>
      </c>
      <c r="C2" s="139"/>
      <c r="D2" s="139"/>
      <c r="E2" s="139"/>
      <c r="F2" s="139"/>
      <c r="G2" s="17"/>
      <c r="H2" s="17"/>
      <c r="I2" s="17"/>
      <c r="J2" s="17"/>
      <c r="K2" s="17"/>
    </row>
    <row r="3" spans="1:11" ht="21" customHeight="1" x14ac:dyDescent="0.2">
      <c r="A3" s="3" t="s">
        <v>171</v>
      </c>
      <c r="B3" s="139" t="s">
        <v>172</v>
      </c>
      <c r="C3" s="139"/>
      <c r="D3" s="139"/>
      <c r="E3" s="139"/>
      <c r="F3" s="139"/>
      <c r="G3" s="17"/>
      <c r="H3" s="17"/>
      <c r="I3" s="17"/>
      <c r="J3" s="17"/>
      <c r="K3" s="17"/>
    </row>
    <row r="4" spans="1:11" ht="21" customHeight="1" x14ac:dyDescent="0.2">
      <c r="A4" s="3" t="s">
        <v>54</v>
      </c>
      <c r="B4" s="140">
        <v>45474</v>
      </c>
      <c r="C4" s="140"/>
      <c r="D4" s="140"/>
      <c r="E4" s="140"/>
      <c r="F4" s="140"/>
      <c r="G4" s="17"/>
      <c r="H4" s="17"/>
      <c r="I4" s="17"/>
      <c r="J4" s="17"/>
      <c r="K4" s="17"/>
    </row>
    <row r="5" spans="1:11" ht="21" customHeight="1" x14ac:dyDescent="0.2">
      <c r="A5" s="3" t="s">
        <v>55</v>
      </c>
      <c r="B5" s="140">
        <v>45838</v>
      </c>
      <c r="C5" s="140"/>
      <c r="D5" s="140"/>
      <c r="E5" s="140"/>
      <c r="F5" s="140"/>
      <c r="G5" s="17"/>
      <c r="H5" s="17"/>
      <c r="I5" s="17"/>
      <c r="J5" s="17"/>
      <c r="K5" s="17"/>
    </row>
    <row r="6" spans="1:11" ht="21" customHeight="1" x14ac:dyDescent="0.2">
      <c r="A6" s="3" t="s">
        <v>56</v>
      </c>
      <c r="B6" s="137" t="str">
        <f>IF(AND('Travel - Kaihautu'!B7&lt;&gt;A30,'Hospitality - Kaihautu'!B7&lt;&gt;A30,'All other expenses - Kaihautu'!B7&lt;&gt;A30,'Gifts and benefits - Kaihautu'!B7&lt;&gt;A30),A31,IF(AND('Travel - Kaihautu'!B7=A30,'Hospitality - Kaihautu'!B7=A30,'All other expenses - Kaihautu'!B7=A30,'Gifts and benefits - Kaihautu'!B7=A30),A33,A32))</f>
        <v>Data and totals checked on all sheets</v>
      </c>
      <c r="C6" s="137"/>
      <c r="D6" s="137"/>
      <c r="E6" s="137"/>
      <c r="F6" s="137"/>
      <c r="G6" s="23"/>
      <c r="H6" s="17"/>
      <c r="I6" s="17"/>
      <c r="J6" s="17"/>
      <c r="K6" s="17"/>
    </row>
    <row r="7" spans="1:11" ht="21" customHeight="1" x14ac:dyDescent="0.2">
      <c r="A7" s="3" t="s">
        <v>57</v>
      </c>
      <c r="B7" s="136" t="s">
        <v>89</v>
      </c>
      <c r="C7" s="136"/>
      <c r="D7" s="136"/>
      <c r="E7" s="136"/>
      <c r="F7" s="136"/>
      <c r="G7" s="23"/>
      <c r="H7" s="17"/>
      <c r="I7" s="17"/>
      <c r="J7" s="17"/>
      <c r="K7" s="17"/>
    </row>
    <row r="8" spans="1:11" ht="21" customHeight="1" x14ac:dyDescent="0.2">
      <c r="A8" s="3" t="s">
        <v>59</v>
      </c>
      <c r="B8" s="136" t="s">
        <v>173</v>
      </c>
      <c r="C8" s="136"/>
      <c r="D8" s="136"/>
      <c r="E8" s="136"/>
      <c r="F8" s="136"/>
      <c r="G8" s="23"/>
      <c r="H8" s="17"/>
      <c r="I8" s="17"/>
      <c r="J8" s="17"/>
      <c r="K8" s="17"/>
    </row>
    <row r="9" spans="1:11" ht="66.75" customHeight="1" x14ac:dyDescent="0.2">
      <c r="A9" s="135" t="s">
        <v>60</v>
      </c>
      <c r="B9" s="135"/>
      <c r="C9" s="135"/>
      <c r="D9" s="135"/>
      <c r="E9" s="135"/>
      <c r="F9" s="135"/>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3974.97</v>
      </c>
      <c r="C11" s="67" t="str">
        <f>IF('Travel - Kaihautu'!B6="",A34,'Travel - Kaihautu'!B6)</f>
        <v>Figures exclude GST</v>
      </c>
      <c r="D11" s="6"/>
      <c r="E11" s="8" t="s">
        <v>66</v>
      </c>
      <c r="F11" s="33">
        <f>'Gifts and benefits - Kaihautu'!C15</f>
        <v>1</v>
      </c>
      <c r="G11" s="29"/>
      <c r="H11" s="29"/>
      <c r="I11" s="29"/>
      <c r="J11" s="29"/>
      <c r="K11" s="29"/>
    </row>
    <row r="12" spans="1:11" ht="27.75" customHeight="1" x14ac:dyDescent="0.2">
      <c r="A12" s="8" t="s">
        <v>24</v>
      </c>
      <c r="B12" s="60">
        <f>'Hospitality - Kaihautu'!B24</f>
        <v>285.71999999999997</v>
      </c>
      <c r="C12" s="67" t="str">
        <f>IF('Hospitality - Kaihautu'!B6="",A34,'Hospitality - Kaihautu'!B6)</f>
        <v>Figures exclude GST</v>
      </c>
      <c r="D12" s="6"/>
      <c r="E12" s="8" t="s">
        <v>67</v>
      </c>
      <c r="F12" s="33">
        <f>'Gifts and benefits - Kaihautu'!C16</f>
        <v>1</v>
      </c>
      <c r="G12" s="29"/>
      <c r="H12" s="29"/>
      <c r="I12" s="29"/>
      <c r="J12" s="29"/>
      <c r="K12" s="29"/>
    </row>
    <row r="13" spans="1:11" ht="27.75" customHeight="1" x14ac:dyDescent="0.2">
      <c r="A13" s="8" t="s">
        <v>68</v>
      </c>
      <c r="B13" s="60">
        <f>'All other expenses - Kaihautu'!B27</f>
        <v>2633.9300000000003</v>
      </c>
      <c r="C13" s="67" t="str">
        <f>IF('All other expenses - Kaihautu'!B6="",A34,'All other expenses - Kaihautu'!B6)</f>
        <v>Figures exclude GST</v>
      </c>
      <c r="D13" s="6"/>
      <c r="E13" s="8" t="s">
        <v>69</v>
      </c>
      <c r="F13" s="33">
        <f>'Gifts and benefits - Kaihautu'!C17</f>
        <v>0</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 - Kaihautu'!B17</f>
        <v>268.72000000000003</v>
      </c>
      <c r="C15" s="69" t="str">
        <f>C11</f>
        <v>Figures exclude GST</v>
      </c>
      <c r="D15" s="6"/>
      <c r="E15" s="6"/>
      <c r="F15" s="35"/>
      <c r="G15" s="17"/>
      <c r="H15" s="17"/>
      <c r="I15" s="17"/>
      <c r="J15" s="17"/>
      <c r="K15" s="17"/>
    </row>
    <row r="16" spans="1:11" ht="27.75" customHeight="1" x14ac:dyDescent="0.2">
      <c r="A16" s="9" t="s">
        <v>71</v>
      </c>
      <c r="B16" s="62">
        <f>'Travel - Kaihautu'!B33</f>
        <v>3073.48</v>
      </c>
      <c r="C16" s="69" t="str">
        <f>C11</f>
        <v>Figures exclude GST</v>
      </c>
      <c r="D16" s="36"/>
      <c r="E16" s="6"/>
      <c r="F16" s="37"/>
      <c r="G16" s="17"/>
      <c r="H16" s="17"/>
      <c r="I16" s="17"/>
      <c r="J16" s="17"/>
      <c r="K16" s="17"/>
    </row>
    <row r="17" spans="1:11" ht="27.75" customHeight="1" x14ac:dyDescent="0.2">
      <c r="A17" s="9" t="s">
        <v>72</v>
      </c>
      <c r="B17" s="62">
        <f>'Travel - Kaihautu'!B59</f>
        <v>632.76999999999987</v>
      </c>
      <c r="C17" s="69"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168</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 - Kaihautu'!B12:B16)</f>
        <v>2</v>
      </c>
      <c r="C55" s="76"/>
      <c r="D55" s="76">
        <f>COUNTIF('Travel - Kaihautu'!D12:D16,"*")</f>
        <v>2</v>
      </c>
      <c r="E55" s="77"/>
      <c r="F55" s="77" t="b">
        <f>MIN(B55,D55)=MAX(B55,D55)</f>
        <v>1</v>
      </c>
      <c r="G55" s="17"/>
      <c r="H55" s="17"/>
      <c r="I55" s="17"/>
      <c r="J55" s="17"/>
      <c r="K55" s="17"/>
    </row>
    <row r="56" spans="1:11" hidden="1" x14ac:dyDescent="0.2">
      <c r="A56" s="84" t="s">
        <v>105</v>
      </c>
      <c r="B56" s="76">
        <f>COUNT('Travel - Kaihautu'!B21:B32)</f>
        <v>9</v>
      </c>
      <c r="C56" s="76"/>
      <c r="D56" s="76">
        <f>COUNTIF('Travel - Kaihautu'!D21:D32,"*")</f>
        <v>9</v>
      </c>
      <c r="E56" s="77"/>
      <c r="F56" s="77" t="b">
        <f>MIN(B56,D56)=MAX(B56,D56)</f>
        <v>1</v>
      </c>
    </row>
    <row r="57" spans="1:11" hidden="1" x14ac:dyDescent="0.2">
      <c r="A57" s="85"/>
      <c r="B57" s="76">
        <f>COUNT('Travel - Kaihautu'!B37:B58)</f>
        <v>21</v>
      </c>
      <c r="C57" s="76"/>
      <c r="D57" s="76">
        <f>COUNTIF('Travel - Kaihautu'!D37:D58,"*")</f>
        <v>21</v>
      </c>
      <c r="E57" s="77"/>
      <c r="F57" s="77" t="b">
        <f>MIN(B57,D57)=MAX(B57,D57)</f>
        <v>1</v>
      </c>
    </row>
    <row r="58" spans="1:11" hidden="1" x14ac:dyDescent="0.2">
      <c r="A58" s="86" t="s">
        <v>106</v>
      </c>
      <c r="B58" s="78">
        <f>COUNT('Hospitality - Kaihautu'!B11:B23)</f>
        <v>10</v>
      </c>
      <c r="C58" s="78"/>
      <c r="D58" s="78">
        <f>COUNTIF('Hospitality - Kaihautu'!D11:D23,"*")</f>
        <v>10</v>
      </c>
      <c r="E58" s="79"/>
      <c r="F58" s="79" t="b">
        <f>MIN(B58,D58)=MAX(B58,D58)</f>
        <v>1</v>
      </c>
    </row>
    <row r="59" spans="1:11" hidden="1" x14ac:dyDescent="0.2">
      <c r="A59" s="87" t="s">
        <v>107</v>
      </c>
      <c r="B59" s="77">
        <f>COUNT('All other expenses - Kaihautu'!B11:B26)</f>
        <v>13</v>
      </c>
      <c r="C59" s="77"/>
      <c r="D59" s="77">
        <f>COUNTIF('All other expenses - Kaihautu'!D11:D26,"*")</f>
        <v>13</v>
      </c>
      <c r="E59" s="77"/>
      <c r="F59" s="77" t="b">
        <f>MIN(B59,D59)=MAX(B59,D59)</f>
        <v>1</v>
      </c>
    </row>
    <row r="60" spans="1:11" hidden="1" x14ac:dyDescent="0.2">
      <c r="A60" s="86" t="s">
        <v>108</v>
      </c>
      <c r="B60" s="78">
        <f>COUNTIF('Gifts and benefits - Kaihautu'!B11:B14,"*")</f>
        <v>1</v>
      </c>
      <c r="C60" s="78">
        <f>COUNTIF('Gifts and benefits - Kaihautu'!C11:C14,"*")</f>
        <v>1</v>
      </c>
      <c r="D60" s="78"/>
      <c r="E60" s="78">
        <f>COUNTA('Gifts and benefits - Kaihautu'!E11:E14)</f>
        <v>1</v>
      </c>
      <c r="F60" s="79" t="b">
        <f>MIN(B60,C60,E60)=MAX(B60,C60,E60)</f>
        <v>1</v>
      </c>
    </row>
    <row r="61" spans="1:11" x14ac:dyDescent="0.2"/>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600-000000000000}"/>
    <dataValidation allowBlank="1" showInputMessage="1" showErrorMessage="1" prompt="Headings on following tabs will pre populate with what you enter here_x000a__x000a_Update if a shorter or different period is covered" sqref="B4:F5" xr:uid="{00000000-0002-0000-0600-000001000000}"/>
    <dataValidation allowBlank="1" showInputMessage="1" showErrorMessage="1" prompt="Headings on following tabs will pre populate with what you enter here_x000a__x000a_Create a new workbook for a new Chief Executive" sqref="B3:F3" xr:uid="{00000000-0002-0000-0600-000002000000}"/>
    <dataValidation allowBlank="1" showInputMessage="1" showErrorMessage="1" prompt="Headings on following tabs will pre populate with what you enter here" sqref="B2:F2" xr:uid="{00000000-0002-0000-0600-000003000000}"/>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600-000004000000}"/>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600-000005000000}">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M250"/>
  <sheetViews>
    <sheetView topLeftCell="A11" zoomScale="85" zoomScaleNormal="85" workbookViewId="0">
      <selection activeCell="F25" sqref="F2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8" t="s">
        <v>109</v>
      </c>
      <c r="B1" s="138"/>
      <c r="C1" s="138"/>
      <c r="D1" s="138"/>
      <c r="E1" s="138"/>
      <c r="F1" s="17"/>
    </row>
    <row r="2" spans="1:6" ht="21" customHeight="1" x14ac:dyDescent="0.2">
      <c r="A2" s="3" t="s">
        <v>52</v>
      </c>
      <c r="B2" s="141" t="str">
        <f>'Summary and sign-off Kaihautu'!B2:F2</f>
        <v>Museum of New Zealand Te Papa Tongarewa</v>
      </c>
      <c r="C2" s="141"/>
      <c r="D2" s="141"/>
      <c r="E2" s="141"/>
      <c r="F2" s="17"/>
    </row>
    <row r="3" spans="1:6" ht="21" customHeight="1" x14ac:dyDescent="0.2">
      <c r="A3" s="3" t="s">
        <v>110</v>
      </c>
      <c r="B3" s="141" t="str">
        <f>'Summary and sign-off Kaihautu'!B3:F3</f>
        <v>Arapata Hakiwai</v>
      </c>
      <c r="C3" s="141"/>
      <c r="D3" s="141"/>
      <c r="E3" s="141"/>
      <c r="F3" s="17"/>
    </row>
    <row r="4" spans="1:6" ht="21" customHeight="1" x14ac:dyDescent="0.2">
      <c r="A4" s="3" t="s">
        <v>111</v>
      </c>
      <c r="B4" s="141">
        <f>'Summary and sign-off Kaihautu'!B4:F4</f>
        <v>45474</v>
      </c>
      <c r="C4" s="141"/>
      <c r="D4" s="141"/>
      <c r="E4" s="141"/>
      <c r="F4" s="17"/>
    </row>
    <row r="5" spans="1:6" ht="21" customHeight="1" x14ac:dyDescent="0.2">
      <c r="A5" s="3" t="s">
        <v>112</v>
      </c>
      <c r="B5" s="141">
        <f>'Summary and sign-off Kaihautu'!B5:F5</f>
        <v>45838</v>
      </c>
      <c r="C5" s="141"/>
      <c r="D5" s="141"/>
      <c r="E5" s="141"/>
      <c r="F5" s="17"/>
    </row>
    <row r="6" spans="1:6" ht="21" customHeight="1" x14ac:dyDescent="0.2">
      <c r="A6" s="3" t="s">
        <v>113</v>
      </c>
      <c r="B6" s="136" t="s">
        <v>81</v>
      </c>
      <c r="C6" s="136"/>
      <c r="D6" s="136"/>
      <c r="E6" s="136"/>
      <c r="F6" s="17"/>
    </row>
    <row r="7" spans="1:6" ht="21" customHeight="1" x14ac:dyDescent="0.2">
      <c r="A7" s="3" t="s">
        <v>56</v>
      </c>
      <c r="B7" s="136" t="s">
        <v>83</v>
      </c>
      <c r="C7" s="136"/>
      <c r="D7" s="136"/>
      <c r="E7" s="136"/>
      <c r="F7" s="17"/>
    </row>
    <row r="8" spans="1:6" ht="36" customHeight="1" x14ac:dyDescent="0.2">
      <c r="A8" s="144" t="s">
        <v>114</v>
      </c>
      <c r="B8" s="145"/>
      <c r="C8" s="145"/>
      <c r="D8" s="145"/>
      <c r="E8" s="145"/>
      <c r="F8" s="19"/>
    </row>
    <row r="9" spans="1:6" ht="36" customHeight="1" x14ac:dyDescent="0.2">
      <c r="A9" s="146" t="s">
        <v>115</v>
      </c>
      <c r="B9" s="147"/>
      <c r="C9" s="147"/>
      <c r="D9" s="147"/>
      <c r="E9" s="147"/>
      <c r="F9" s="19"/>
    </row>
    <row r="10" spans="1:6" ht="24.75" customHeight="1" x14ac:dyDescent="0.2">
      <c r="A10" s="143" t="s">
        <v>116</v>
      </c>
      <c r="B10" s="148"/>
      <c r="C10" s="143"/>
      <c r="D10" s="143"/>
      <c r="E10" s="143"/>
      <c r="F10" s="29"/>
    </row>
    <row r="11" spans="1:6" ht="27" customHeight="1" x14ac:dyDescent="0.2">
      <c r="A11" s="24" t="s">
        <v>117</v>
      </c>
      <c r="B11" s="24" t="s">
        <v>118</v>
      </c>
      <c r="C11" s="24" t="s">
        <v>119</v>
      </c>
      <c r="D11" s="24" t="s">
        <v>120</v>
      </c>
      <c r="E11" s="24" t="s">
        <v>121</v>
      </c>
      <c r="F11" s="30"/>
    </row>
    <row r="12" spans="1:6" s="2" customFormat="1" hidden="1" x14ac:dyDescent="0.2">
      <c r="A12" s="96"/>
      <c r="B12" s="97"/>
      <c r="C12" s="98"/>
      <c r="D12" s="98"/>
      <c r="E12" s="99"/>
      <c r="F12" s="1"/>
    </row>
    <row r="13" spans="1:6" s="2" customFormat="1" x14ac:dyDescent="0.2">
      <c r="A13" s="120">
        <v>45701</v>
      </c>
      <c r="B13" s="121">
        <v>69.56</v>
      </c>
      <c r="C13" s="122" t="s">
        <v>244</v>
      </c>
      <c r="D13" s="122" t="s">
        <v>214</v>
      </c>
      <c r="E13" s="123" t="s">
        <v>245</v>
      </c>
      <c r="F13" s="1"/>
    </row>
    <row r="14" spans="1:6" s="2" customFormat="1" x14ac:dyDescent="0.2">
      <c r="A14" s="120">
        <v>45701</v>
      </c>
      <c r="B14" s="121">
        <v>199.16</v>
      </c>
      <c r="C14" s="122" t="s">
        <v>244</v>
      </c>
      <c r="D14" s="122" t="s">
        <v>215</v>
      </c>
      <c r="E14" s="123" t="s">
        <v>245</v>
      </c>
      <c r="F14" s="1"/>
    </row>
    <row r="15" spans="1:6" s="2" customFormat="1" x14ac:dyDescent="0.2">
      <c r="A15" s="106"/>
      <c r="B15" s="107"/>
      <c r="C15" s="108"/>
      <c r="D15" s="108"/>
      <c r="E15" s="109"/>
      <c r="F15" s="1"/>
    </row>
    <row r="16" spans="1:6" s="2" customFormat="1" hidden="1" x14ac:dyDescent="0.2">
      <c r="A16" s="106"/>
      <c r="B16" s="107"/>
      <c r="C16" s="108"/>
      <c r="D16" s="108"/>
      <c r="E16" s="109"/>
      <c r="F16" s="1"/>
    </row>
    <row r="17" spans="1:6" ht="19.5" customHeight="1" x14ac:dyDescent="0.2">
      <c r="A17" s="72" t="s">
        <v>122</v>
      </c>
      <c r="B17" s="73">
        <f>SUM(B12:B16)</f>
        <v>268.72000000000003</v>
      </c>
      <c r="C17" s="131" t="str">
        <f>IF(SUBTOTAL(3,B12:B16)=SUBTOTAL(103,B12:B16),'Summary and sign-off Kaihautu'!$A$48,'Summary and sign-off Kaihautu'!$A$49)</f>
        <v>Check - there are no hidden rows with data</v>
      </c>
      <c r="D17" s="142" t="str">
        <f>IF('Summary and sign-off Kaihautu'!F55='Summary and sign-off Kaihautu'!F54,'Summary and sign-off Kaihautu'!A51,'Summary and sign-off Kaihautu'!A50)</f>
        <v>Check - each entry provides sufficient information</v>
      </c>
      <c r="E17" s="142"/>
      <c r="F17" s="17"/>
    </row>
    <row r="18" spans="1:6" ht="10.5" customHeight="1" x14ac:dyDescent="0.2">
      <c r="A18" s="17"/>
      <c r="B18" s="19"/>
      <c r="C18" s="17"/>
      <c r="D18" s="17"/>
      <c r="E18" s="17"/>
      <c r="F18" s="17"/>
    </row>
    <row r="19" spans="1:6" ht="24.75" customHeight="1" x14ac:dyDescent="0.2">
      <c r="A19" s="143" t="s">
        <v>123</v>
      </c>
      <c r="B19" s="143"/>
      <c r="C19" s="143"/>
      <c r="D19" s="143"/>
      <c r="E19" s="143"/>
      <c r="F19" s="29"/>
    </row>
    <row r="20" spans="1:6" ht="27" customHeight="1" x14ac:dyDescent="0.2">
      <c r="A20" s="24" t="s">
        <v>117</v>
      </c>
      <c r="B20" s="24" t="s">
        <v>62</v>
      </c>
      <c r="C20" s="24" t="s">
        <v>124</v>
      </c>
      <c r="D20" s="24" t="s">
        <v>120</v>
      </c>
      <c r="E20" s="24" t="s">
        <v>121</v>
      </c>
      <c r="F20" s="30"/>
    </row>
    <row r="21" spans="1:6" s="2" customFormat="1" hidden="1" x14ac:dyDescent="0.2">
      <c r="A21" s="96"/>
      <c r="B21" s="97"/>
      <c r="C21" s="98"/>
      <c r="D21" s="98"/>
      <c r="E21" s="99"/>
      <c r="F21" s="1"/>
    </row>
    <row r="22" spans="1:6" s="2" customFormat="1" ht="25.5" x14ac:dyDescent="0.2">
      <c r="A22" s="120">
        <v>45504</v>
      </c>
      <c r="B22" s="121">
        <v>608.70000000000005</v>
      </c>
      <c r="C22" s="122" t="s">
        <v>266</v>
      </c>
      <c r="D22" s="122" t="s">
        <v>213</v>
      </c>
      <c r="E22" s="123" t="s">
        <v>210</v>
      </c>
      <c r="F22" s="1"/>
    </row>
    <row r="23" spans="1:6" s="2" customFormat="1" ht="25.5" x14ac:dyDescent="0.2">
      <c r="A23" s="120">
        <v>45504</v>
      </c>
      <c r="B23" s="121">
        <v>389.44</v>
      </c>
      <c r="C23" s="122" t="s">
        <v>266</v>
      </c>
      <c r="D23" s="122" t="s">
        <v>214</v>
      </c>
      <c r="E23" s="123" t="s">
        <v>210</v>
      </c>
      <c r="F23" s="1"/>
    </row>
    <row r="24" spans="1:6" s="2" customFormat="1" ht="25.5" x14ac:dyDescent="0.2">
      <c r="A24" s="120">
        <v>45504</v>
      </c>
      <c r="B24" s="121">
        <v>281.52999999999997</v>
      </c>
      <c r="C24" s="122" t="s">
        <v>266</v>
      </c>
      <c r="D24" s="122" t="s">
        <v>212</v>
      </c>
      <c r="E24" s="123" t="s">
        <v>210</v>
      </c>
      <c r="F24" s="1"/>
    </row>
    <row r="25" spans="1:6" s="2" customFormat="1" ht="25.5" x14ac:dyDescent="0.2">
      <c r="A25" s="120">
        <v>45504</v>
      </c>
      <c r="B25" s="121">
        <v>88.53</v>
      </c>
      <c r="C25" s="122" t="s">
        <v>266</v>
      </c>
      <c r="D25" s="122" t="s">
        <v>215</v>
      </c>
      <c r="E25" s="123" t="s">
        <v>210</v>
      </c>
      <c r="F25" s="1"/>
    </row>
    <row r="26" spans="1:6" s="2" customFormat="1" ht="25.5" x14ac:dyDescent="0.2">
      <c r="A26" s="120">
        <v>45504</v>
      </c>
      <c r="B26" s="121">
        <v>112.5</v>
      </c>
      <c r="C26" s="122" t="s">
        <v>266</v>
      </c>
      <c r="D26" s="122" t="s">
        <v>211</v>
      </c>
      <c r="E26" s="123" t="s">
        <v>216</v>
      </c>
      <c r="F26" s="1"/>
    </row>
    <row r="27" spans="1:6" s="2" customFormat="1" x14ac:dyDescent="0.2">
      <c r="A27" s="120">
        <v>45537</v>
      </c>
      <c r="B27" s="121">
        <v>445.22</v>
      </c>
      <c r="C27" s="122" t="s">
        <v>217</v>
      </c>
      <c r="D27" s="122" t="s">
        <v>213</v>
      </c>
      <c r="E27" s="123" t="s">
        <v>216</v>
      </c>
      <c r="F27" s="1"/>
    </row>
    <row r="28" spans="1:6" s="2" customFormat="1" x14ac:dyDescent="0.2">
      <c r="A28" s="120">
        <v>45537</v>
      </c>
      <c r="B28" s="121">
        <v>819.85</v>
      </c>
      <c r="C28" s="122" t="s">
        <v>217</v>
      </c>
      <c r="D28" s="122" t="s">
        <v>214</v>
      </c>
      <c r="E28" s="123" t="s">
        <v>216</v>
      </c>
      <c r="F28" s="1"/>
    </row>
    <row r="29" spans="1:6" s="2" customFormat="1" x14ac:dyDescent="0.2">
      <c r="A29" s="120">
        <v>45537</v>
      </c>
      <c r="B29" s="121">
        <v>272.70999999999998</v>
      </c>
      <c r="C29" s="122" t="s">
        <v>217</v>
      </c>
      <c r="D29" s="122" t="s">
        <v>212</v>
      </c>
      <c r="E29" s="123" t="s">
        <v>216</v>
      </c>
      <c r="F29" s="1"/>
    </row>
    <row r="30" spans="1:6" s="2" customFormat="1" x14ac:dyDescent="0.2">
      <c r="A30" s="120">
        <v>45537</v>
      </c>
      <c r="B30" s="121">
        <v>55</v>
      </c>
      <c r="C30" s="122" t="s">
        <v>217</v>
      </c>
      <c r="D30" s="122" t="s">
        <v>211</v>
      </c>
      <c r="E30" s="123" t="s">
        <v>216</v>
      </c>
      <c r="F30" s="1"/>
    </row>
    <row r="31" spans="1:6" s="2" customFormat="1" x14ac:dyDescent="0.2">
      <c r="A31" s="106"/>
      <c r="B31" s="107"/>
      <c r="C31" s="108"/>
      <c r="D31" s="108"/>
      <c r="E31" s="109"/>
      <c r="F31" s="1"/>
    </row>
    <row r="32" spans="1:6" s="2" customFormat="1" x14ac:dyDescent="0.2">
      <c r="A32" s="110"/>
      <c r="B32" s="111"/>
      <c r="C32" s="112"/>
      <c r="D32" s="112"/>
      <c r="E32" s="113"/>
      <c r="F32" s="1"/>
    </row>
    <row r="33" spans="1:6" ht="19.5" customHeight="1" x14ac:dyDescent="0.2">
      <c r="A33" s="72" t="s">
        <v>125</v>
      </c>
      <c r="B33" s="73">
        <f>SUM(B21:B32)</f>
        <v>3073.48</v>
      </c>
      <c r="C33" s="131" t="str">
        <f>IF(SUBTOTAL(3,B21:B32)=SUBTOTAL(103,B21:B32),'Summary and sign-off Kaihautu'!$A$48,'Summary and sign-off Kaihautu'!$A$49)</f>
        <v>Check - there are no hidden rows with data</v>
      </c>
      <c r="D33" s="142" t="str">
        <f>IF('Summary and sign-off Kaihautu'!F56='Summary and sign-off Kaihautu'!F54,'Summary and sign-off Kaihautu'!A51,'Summary and sign-off Kaihautu'!A50)</f>
        <v>Check - each entry provides sufficient information</v>
      </c>
      <c r="E33" s="142"/>
      <c r="F33" s="17"/>
    </row>
    <row r="34" spans="1:6" ht="10.5" customHeight="1" x14ac:dyDescent="0.2">
      <c r="A34" s="17"/>
      <c r="B34" s="19"/>
      <c r="C34" s="17"/>
      <c r="D34" s="17"/>
      <c r="E34" s="17"/>
      <c r="F34" s="17"/>
    </row>
    <row r="35" spans="1:6" ht="24.75" customHeight="1" x14ac:dyDescent="0.2">
      <c r="A35" s="143" t="s">
        <v>126</v>
      </c>
      <c r="B35" s="143"/>
      <c r="C35" s="143"/>
      <c r="D35" s="143"/>
      <c r="E35" s="143"/>
      <c r="F35" s="17"/>
    </row>
    <row r="36" spans="1:6" ht="27" customHeight="1" x14ac:dyDescent="0.2">
      <c r="A36" s="24" t="s">
        <v>117</v>
      </c>
      <c r="B36" s="24" t="s">
        <v>62</v>
      </c>
      <c r="C36" s="24" t="s">
        <v>127</v>
      </c>
      <c r="D36" s="24" t="s">
        <v>128</v>
      </c>
      <c r="E36" s="24" t="s">
        <v>121</v>
      </c>
      <c r="F36" s="28"/>
    </row>
    <row r="37" spans="1:6" s="2" customFormat="1" x14ac:dyDescent="0.2">
      <c r="A37" s="120">
        <v>45504</v>
      </c>
      <c r="B37" s="121">
        <v>12.53</v>
      </c>
      <c r="C37" s="122" t="s">
        <v>186</v>
      </c>
      <c r="D37" s="122" t="s">
        <v>188</v>
      </c>
      <c r="E37" s="123" t="s">
        <v>176</v>
      </c>
      <c r="F37" s="1"/>
    </row>
    <row r="38" spans="1:6" s="2" customFormat="1" x14ac:dyDescent="0.2">
      <c r="A38" s="120">
        <v>45504</v>
      </c>
      <c r="B38" s="121">
        <v>18.84</v>
      </c>
      <c r="C38" s="122" t="s">
        <v>186</v>
      </c>
      <c r="D38" s="122" t="s">
        <v>188</v>
      </c>
      <c r="E38" s="123" t="s">
        <v>176</v>
      </c>
      <c r="F38" s="1"/>
    </row>
    <row r="39" spans="1:6" s="2" customFormat="1" x14ac:dyDescent="0.2">
      <c r="A39" s="120">
        <v>45519</v>
      </c>
      <c r="B39" s="121">
        <v>12.63</v>
      </c>
      <c r="C39" s="122" t="s">
        <v>186</v>
      </c>
      <c r="D39" s="122" t="s">
        <v>188</v>
      </c>
      <c r="E39" s="123" t="s">
        <v>176</v>
      </c>
      <c r="F39" s="1"/>
    </row>
    <row r="40" spans="1:6" s="2" customFormat="1" x14ac:dyDescent="0.2">
      <c r="A40" s="120">
        <v>45519</v>
      </c>
      <c r="B40" s="121">
        <v>15.4</v>
      </c>
      <c r="C40" s="122" t="s">
        <v>186</v>
      </c>
      <c r="D40" s="122" t="s">
        <v>188</v>
      </c>
      <c r="E40" s="123" t="s">
        <v>176</v>
      </c>
      <c r="F40" s="1"/>
    </row>
    <row r="41" spans="1:6" s="2" customFormat="1" x14ac:dyDescent="0.2">
      <c r="A41" s="120">
        <v>45535</v>
      </c>
      <c r="B41" s="121">
        <v>12.91</v>
      </c>
      <c r="C41" s="122" t="s">
        <v>186</v>
      </c>
      <c r="D41" s="122" t="s">
        <v>188</v>
      </c>
      <c r="E41" s="123" t="s">
        <v>176</v>
      </c>
      <c r="F41" s="1"/>
    </row>
    <row r="42" spans="1:6" s="2" customFormat="1" x14ac:dyDescent="0.2">
      <c r="A42" s="120">
        <v>45565</v>
      </c>
      <c r="B42" s="121">
        <v>19.899999999999999</v>
      </c>
      <c r="C42" s="122" t="s">
        <v>186</v>
      </c>
      <c r="D42" s="122" t="s">
        <v>188</v>
      </c>
      <c r="E42" s="123" t="s">
        <v>176</v>
      </c>
      <c r="F42" s="1"/>
    </row>
    <row r="43" spans="1:6" s="2" customFormat="1" x14ac:dyDescent="0.2">
      <c r="A43" s="120">
        <v>45565</v>
      </c>
      <c r="B43" s="121">
        <v>15.3</v>
      </c>
      <c r="C43" s="122" t="s">
        <v>186</v>
      </c>
      <c r="D43" s="122" t="s">
        <v>188</v>
      </c>
      <c r="E43" s="123" t="s">
        <v>176</v>
      </c>
      <c r="F43" s="1"/>
    </row>
    <row r="44" spans="1:6" s="2" customFormat="1" x14ac:dyDescent="0.2">
      <c r="A44" s="120">
        <v>45596</v>
      </c>
      <c r="B44" s="121">
        <v>13.1</v>
      </c>
      <c r="C44" s="122" t="s">
        <v>186</v>
      </c>
      <c r="D44" s="122" t="s">
        <v>188</v>
      </c>
      <c r="E44" s="123" t="s">
        <v>176</v>
      </c>
      <c r="F44" s="1"/>
    </row>
    <row r="45" spans="1:6" s="2" customFormat="1" x14ac:dyDescent="0.2">
      <c r="A45" s="120">
        <v>45596</v>
      </c>
      <c r="B45" s="121">
        <v>11.19</v>
      </c>
      <c r="C45" s="122" t="s">
        <v>186</v>
      </c>
      <c r="D45" s="122" t="s">
        <v>188</v>
      </c>
      <c r="E45" s="123" t="s">
        <v>176</v>
      </c>
      <c r="F45" s="1"/>
    </row>
    <row r="46" spans="1:6" s="2" customFormat="1" x14ac:dyDescent="0.2">
      <c r="A46" s="120">
        <v>45596</v>
      </c>
      <c r="B46" s="121">
        <v>83.31</v>
      </c>
      <c r="C46" s="122" t="s">
        <v>186</v>
      </c>
      <c r="D46" s="122" t="s">
        <v>188</v>
      </c>
      <c r="E46" s="123" t="s">
        <v>176</v>
      </c>
      <c r="F46" s="1"/>
    </row>
    <row r="47" spans="1:6" s="2" customFormat="1" x14ac:dyDescent="0.2">
      <c r="A47" s="120">
        <v>45626</v>
      </c>
      <c r="B47" s="121">
        <v>17.98</v>
      </c>
      <c r="C47" s="122" t="s">
        <v>186</v>
      </c>
      <c r="D47" s="122" t="s">
        <v>188</v>
      </c>
      <c r="E47" s="123" t="s">
        <v>176</v>
      </c>
      <c r="F47" s="1"/>
    </row>
    <row r="48" spans="1:6" s="2" customFormat="1" x14ac:dyDescent="0.2">
      <c r="A48" s="120">
        <v>45626</v>
      </c>
      <c r="B48" s="121">
        <v>11.77</v>
      </c>
      <c r="C48" s="122" t="s">
        <v>186</v>
      </c>
      <c r="D48" s="122" t="s">
        <v>188</v>
      </c>
      <c r="E48" s="123" t="s">
        <v>176</v>
      </c>
      <c r="F48" s="1"/>
    </row>
    <row r="49" spans="1:6" s="2" customFormat="1" x14ac:dyDescent="0.2">
      <c r="A49" s="120">
        <v>45626</v>
      </c>
      <c r="B49" s="121">
        <v>63.03</v>
      </c>
      <c r="C49" s="122" t="s">
        <v>186</v>
      </c>
      <c r="D49" s="122" t="s">
        <v>188</v>
      </c>
      <c r="E49" s="123" t="s">
        <v>176</v>
      </c>
      <c r="F49" s="1"/>
    </row>
    <row r="50" spans="1:6" s="2" customFormat="1" x14ac:dyDescent="0.2">
      <c r="A50" s="120">
        <v>45642</v>
      </c>
      <c r="B50" s="121">
        <v>17.309999999999999</v>
      </c>
      <c r="C50" s="122" t="s">
        <v>186</v>
      </c>
      <c r="D50" s="122" t="s">
        <v>188</v>
      </c>
      <c r="E50" s="123" t="s">
        <v>176</v>
      </c>
      <c r="F50" s="1"/>
    </row>
    <row r="51" spans="1:6" s="2" customFormat="1" x14ac:dyDescent="0.2">
      <c r="A51" s="120">
        <v>45642</v>
      </c>
      <c r="B51" s="121">
        <v>50.47</v>
      </c>
      <c r="C51" s="122" t="s">
        <v>186</v>
      </c>
      <c r="D51" s="122" t="s">
        <v>188</v>
      </c>
      <c r="E51" s="123" t="s">
        <v>176</v>
      </c>
      <c r="F51" s="1"/>
    </row>
    <row r="52" spans="1:6" s="2" customFormat="1" x14ac:dyDescent="0.2">
      <c r="A52" s="120">
        <v>45688</v>
      </c>
      <c r="B52" s="121">
        <v>16.260000000000002</v>
      </c>
      <c r="C52" s="122" t="s">
        <v>186</v>
      </c>
      <c r="D52" s="122" t="s">
        <v>188</v>
      </c>
      <c r="E52" s="123" t="s">
        <v>176</v>
      </c>
      <c r="F52" s="1"/>
    </row>
    <row r="53" spans="1:6" s="2" customFormat="1" x14ac:dyDescent="0.2">
      <c r="A53" s="120">
        <v>45688</v>
      </c>
      <c r="B53" s="121">
        <v>28.31</v>
      </c>
      <c r="C53" s="122" t="s">
        <v>186</v>
      </c>
      <c r="D53" s="122" t="s">
        <v>188</v>
      </c>
      <c r="E53" s="123" t="s">
        <v>176</v>
      </c>
      <c r="F53" s="1"/>
    </row>
    <row r="54" spans="1:6" s="2" customFormat="1" x14ac:dyDescent="0.2">
      <c r="A54" s="120">
        <v>45747</v>
      </c>
      <c r="B54" s="121">
        <v>14.34</v>
      </c>
      <c r="C54" s="122" t="s">
        <v>186</v>
      </c>
      <c r="D54" s="122" t="s">
        <v>188</v>
      </c>
      <c r="E54" s="123" t="s">
        <v>176</v>
      </c>
      <c r="F54" s="1"/>
    </row>
    <row r="55" spans="1:6" s="2" customFormat="1" x14ac:dyDescent="0.2">
      <c r="A55" s="120">
        <v>45747</v>
      </c>
      <c r="B55" s="121">
        <v>13.67</v>
      </c>
      <c r="C55" s="122" t="s">
        <v>186</v>
      </c>
      <c r="D55" s="122" t="s">
        <v>188</v>
      </c>
      <c r="E55" s="123" t="s">
        <v>176</v>
      </c>
      <c r="F55" s="1"/>
    </row>
    <row r="56" spans="1:6" s="2" customFormat="1" x14ac:dyDescent="0.2">
      <c r="A56" s="120">
        <v>45808</v>
      </c>
      <c r="B56" s="121">
        <v>88.86</v>
      </c>
      <c r="C56" s="122" t="s">
        <v>186</v>
      </c>
      <c r="D56" s="122" t="s">
        <v>188</v>
      </c>
      <c r="E56" s="123" t="s">
        <v>176</v>
      </c>
      <c r="F56" s="1"/>
    </row>
    <row r="57" spans="1:6" s="2" customFormat="1" x14ac:dyDescent="0.2">
      <c r="A57" s="120">
        <v>45824</v>
      </c>
      <c r="B57" s="121">
        <v>95.66</v>
      </c>
      <c r="C57" s="122" t="s">
        <v>186</v>
      </c>
      <c r="D57" s="122" t="s">
        <v>188</v>
      </c>
      <c r="E57" s="123" t="s">
        <v>176</v>
      </c>
      <c r="F57" s="1"/>
    </row>
    <row r="58" spans="1:6" s="2" customFormat="1" x14ac:dyDescent="0.2">
      <c r="A58" s="96"/>
      <c r="B58" s="97"/>
      <c r="C58" s="98"/>
      <c r="D58" s="98"/>
      <c r="E58" s="99"/>
      <c r="F58" s="1"/>
    </row>
    <row r="59" spans="1:6" ht="19.5" customHeight="1" x14ac:dyDescent="0.2">
      <c r="A59" s="72" t="s">
        <v>129</v>
      </c>
      <c r="B59" s="73">
        <f>SUM(B37:B58)</f>
        <v>632.76999999999987</v>
      </c>
      <c r="C59" s="131" t="str">
        <f>IF(SUBTOTAL(3,B37:B58)=SUBTOTAL(103,B37:B58),'Summary and sign-off Kaihautu'!$A$48,'Summary and sign-off Kaihautu'!$A$49)</f>
        <v>Check - there are no hidden rows with data</v>
      </c>
      <c r="D59" s="142" t="str">
        <f>IF('Summary and sign-off Kaihautu'!F57='Summary and sign-off Kaihautu'!F54,'Summary and sign-off Kaihautu'!A51,'Summary and sign-off Kaihautu'!A50)</f>
        <v>Check - each entry provides sufficient information</v>
      </c>
      <c r="E59" s="142"/>
      <c r="F59" s="17"/>
    </row>
    <row r="60" spans="1:6" ht="10.5" customHeight="1" x14ac:dyDescent="0.2">
      <c r="A60" s="17"/>
      <c r="B60" s="58"/>
      <c r="C60" s="19"/>
      <c r="D60" s="17"/>
      <c r="E60" s="17"/>
      <c r="F60" s="17"/>
    </row>
    <row r="61" spans="1:6" ht="34.5" customHeight="1" x14ac:dyDescent="0.2">
      <c r="A61" s="31" t="s">
        <v>130</v>
      </c>
      <c r="B61" s="59">
        <f>B17+B33+B59</f>
        <v>3974.97</v>
      </c>
      <c r="C61" s="32"/>
      <c r="D61" s="32"/>
      <c r="E61" s="32"/>
      <c r="F61" s="17"/>
    </row>
    <row r="62" spans="1:6" x14ac:dyDescent="0.2">
      <c r="A62" s="17"/>
      <c r="B62" s="19"/>
      <c r="C62" s="17"/>
      <c r="D62" s="17"/>
      <c r="E62" s="17"/>
      <c r="F62" s="17"/>
    </row>
    <row r="63" spans="1:6" x14ac:dyDescent="0.2">
      <c r="A63" s="18" t="s">
        <v>73</v>
      </c>
      <c r="B63" s="19"/>
      <c r="C63" s="17"/>
      <c r="D63" s="17"/>
      <c r="E63" s="17"/>
      <c r="F63" s="17"/>
    </row>
    <row r="64" spans="1:6" ht="12.6" customHeight="1" x14ac:dyDescent="0.2">
      <c r="A64" s="20" t="s">
        <v>131</v>
      </c>
      <c r="F64" s="17"/>
    </row>
    <row r="65" spans="1:6" ht="12.95" customHeight="1" x14ac:dyDescent="0.2">
      <c r="A65" s="20" t="s">
        <v>132</v>
      </c>
      <c r="B65" s="17"/>
      <c r="D65" s="17"/>
      <c r="F65" s="17"/>
    </row>
    <row r="66" spans="1:6" x14ac:dyDescent="0.2">
      <c r="A66" s="20" t="s">
        <v>133</v>
      </c>
      <c r="F66" s="17"/>
    </row>
    <row r="67" spans="1:6" x14ac:dyDescent="0.2">
      <c r="A67" s="20" t="s">
        <v>79</v>
      </c>
      <c r="B67" s="19"/>
      <c r="C67" s="17"/>
      <c r="D67" s="17"/>
      <c r="E67" s="17"/>
      <c r="F67" s="17"/>
    </row>
    <row r="68" spans="1:6" ht="12.95" customHeight="1" x14ac:dyDescent="0.2">
      <c r="A68" s="20" t="s">
        <v>134</v>
      </c>
      <c r="B68" s="17"/>
      <c r="D68" s="17"/>
      <c r="F68" s="17"/>
    </row>
    <row r="69" spans="1:6" x14ac:dyDescent="0.2">
      <c r="A69" s="20" t="s">
        <v>135</v>
      </c>
      <c r="F69" s="17"/>
    </row>
    <row r="70" spans="1:6" x14ac:dyDescent="0.2">
      <c r="A70" s="20" t="s">
        <v>136</v>
      </c>
      <c r="B70" s="20"/>
      <c r="C70" s="20"/>
      <c r="D70" s="20"/>
      <c r="F70" s="17"/>
    </row>
    <row r="71" spans="1:6" x14ac:dyDescent="0.2">
      <c r="A71" s="26"/>
      <c r="B71" s="17"/>
      <c r="C71" s="17"/>
      <c r="D71" s="17"/>
      <c r="E71" s="17"/>
      <c r="F71" s="17"/>
    </row>
    <row r="72" spans="1:6" hidden="1" x14ac:dyDescent="0.2">
      <c r="A72" s="26"/>
      <c r="B72" s="17"/>
      <c r="C72" s="17"/>
      <c r="D72" s="17"/>
      <c r="E72" s="17"/>
      <c r="F72" s="17"/>
    </row>
    <row r="73" spans="1:6" x14ac:dyDescent="0.2"/>
    <row r="74" spans="1:6" x14ac:dyDescent="0.2"/>
    <row r="75" spans="1:6" x14ac:dyDescent="0.2"/>
    <row r="76" spans="1:6" x14ac:dyDescent="0.2"/>
    <row r="77" spans="1:6" ht="12.75" hidden="1" customHeight="1" x14ac:dyDescent="0.2"/>
    <row r="78" spans="1:6" x14ac:dyDescent="0.2"/>
    <row r="79" spans="1:6" x14ac:dyDescent="0.2"/>
    <row r="80" spans="1:6" hidden="1" x14ac:dyDescent="0.2">
      <c r="A80" s="26"/>
      <c r="B80" s="17"/>
      <c r="C80" s="17"/>
      <c r="D80" s="17"/>
      <c r="E80" s="17"/>
      <c r="F80" s="17"/>
    </row>
    <row r="81" spans="1:6" hidden="1" x14ac:dyDescent="0.2">
      <c r="A81" s="26"/>
      <c r="B81" s="17"/>
      <c r="C81" s="17"/>
      <c r="D81" s="17"/>
      <c r="E81" s="17"/>
      <c r="F81" s="17"/>
    </row>
    <row r="82" spans="1:6" hidden="1" x14ac:dyDescent="0.2">
      <c r="A82" s="26"/>
      <c r="B82" s="17"/>
      <c r="C82" s="17"/>
      <c r="D82" s="17"/>
      <c r="E82" s="17"/>
      <c r="F82" s="17"/>
    </row>
    <row r="83" spans="1:6" hidden="1" x14ac:dyDescent="0.2">
      <c r="A83" s="26"/>
      <c r="B83" s="17"/>
      <c r="C83" s="17"/>
      <c r="D83" s="17"/>
      <c r="E83" s="17"/>
      <c r="F83" s="17"/>
    </row>
    <row r="84" spans="1:6" hidden="1" x14ac:dyDescent="0.2">
      <c r="A84" s="26"/>
      <c r="B84" s="17"/>
      <c r="C84" s="17"/>
      <c r="D84" s="17"/>
      <c r="E84" s="17"/>
      <c r="F84" s="17"/>
    </row>
    <row r="85" spans="1:6" x14ac:dyDescent="0.2"/>
    <row r="86" spans="1:6" x14ac:dyDescent="0.2"/>
    <row r="87" spans="1:6" x14ac:dyDescent="0.2"/>
    <row r="88" spans="1:6"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sheetData>
  <sheetProtection sheet="1" formatCells="0" formatRows="0" insertColumns="0" insertRows="0" deleteRows="0"/>
  <mergeCells count="15">
    <mergeCell ref="B6:E6"/>
    <mergeCell ref="A1:E1"/>
    <mergeCell ref="B2:E2"/>
    <mergeCell ref="B3:E3"/>
    <mergeCell ref="B4:E4"/>
    <mergeCell ref="B5:E5"/>
    <mergeCell ref="D33:E33"/>
    <mergeCell ref="A35:E35"/>
    <mergeCell ref="D59:E59"/>
    <mergeCell ref="B7:E7"/>
    <mergeCell ref="A8:E8"/>
    <mergeCell ref="A9:E9"/>
    <mergeCell ref="A10:E10"/>
    <mergeCell ref="D17:E17"/>
    <mergeCell ref="A19:E19"/>
  </mergeCells>
  <dataValidations xWindow="137" yWindow="686"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8:A57 A22:A31 A13:A15" xr:uid="{00000000-0002-0000-07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6 A20 A11" xr:uid="{00000000-0002-0000-07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2 A16 A37:A47 A58 A32" xr:uid="{00000000-0002-0000-07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37" yWindow="686" count="3">
        <x14:dataValidation type="decimal" operator="greaterThan" allowBlank="1" showInputMessage="1" showErrorMessage="1" error="This cell must contain a dollar figure" xr:uid="{00000000-0002-0000-0700-000003000000}">
          <x14:formula1>
            <xm:f>'Summary and sign-off Kaihautu'!$A$47</xm:f>
          </x14:formula1>
          <xm:sqref>B21:B32 B37:B58 B12:B16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7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700-000005000000}">
          <x14:formula1>
            <xm:f>'Summary and sign-off Kaihautu'!$A$27:$A$28</xm:f>
          </x14:formula1>
          <xm:sqref>B6:E6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J62"/>
  <sheetViews>
    <sheetView topLeftCell="A4" zoomScaleNormal="100" workbookViewId="0">
      <selection activeCell="D29" sqref="D29"/>
    </sheetView>
  </sheetViews>
  <sheetFormatPr defaultColWidth="0" defaultRowHeight="12.75" customHeight="1"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8" t="s">
        <v>109</v>
      </c>
      <c r="B1" s="138"/>
      <c r="C1" s="138"/>
      <c r="D1" s="138"/>
      <c r="E1" s="138"/>
    </row>
    <row r="2" spans="1:6" ht="21" customHeight="1" x14ac:dyDescent="0.2">
      <c r="A2" s="3" t="s">
        <v>52</v>
      </c>
      <c r="B2" s="141" t="str">
        <f>'Summary and sign-off Kaihautu'!B2:F2</f>
        <v>Museum of New Zealand Te Papa Tongarewa</v>
      </c>
      <c r="C2" s="141"/>
      <c r="D2" s="141"/>
      <c r="E2" s="141"/>
    </row>
    <row r="3" spans="1:6" ht="21" customHeight="1" x14ac:dyDescent="0.2">
      <c r="A3" s="3" t="s">
        <v>110</v>
      </c>
      <c r="B3" s="141" t="str">
        <f>'Summary and sign-off Kaihautu'!B3:F3</f>
        <v>Arapata Hakiwai</v>
      </c>
      <c r="C3" s="141"/>
      <c r="D3" s="141"/>
      <c r="E3" s="141"/>
    </row>
    <row r="4" spans="1:6" ht="21" customHeight="1" x14ac:dyDescent="0.2">
      <c r="A4" s="3" t="s">
        <v>111</v>
      </c>
      <c r="B4" s="141">
        <f>'Summary and sign-off Kaihautu'!B4:F4</f>
        <v>45474</v>
      </c>
      <c r="C4" s="141"/>
      <c r="D4" s="141"/>
      <c r="E4" s="141"/>
    </row>
    <row r="5" spans="1:6" ht="21" customHeight="1" x14ac:dyDescent="0.2">
      <c r="A5" s="3" t="s">
        <v>112</v>
      </c>
      <c r="B5" s="141">
        <f>'Summary and sign-off Kaihautu'!B5:F5</f>
        <v>45838</v>
      </c>
      <c r="C5" s="141"/>
      <c r="D5" s="141"/>
      <c r="E5" s="141"/>
    </row>
    <row r="6" spans="1:6" ht="21" customHeight="1" x14ac:dyDescent="0.2">
      <c r="A6" s="3" t="s">
        <v>113</v>
      </c>
      <c r="B6" s="136" t="s">
        <v>81</v>
      </c>
      <c r="C6" s="136"/>
      <c r="D6" s="136"/>
      <c r="E6" s="136"/>
    </row>
    <row r="7" spans="1:6" ht="21" customHeight="1" x14ac:dyDescent="0.2">
      <c r="A7" s="3" t="s">
        <v>56</v>
      </c>
      <c r="B7" s="136" t="s">
        <v>83</v>
      </c>
      <c r="C7" s="136"/>
      <c r="D7" s="136"/>
      <c r="E7" s="136"/>
    </row>
    <row r="8" spans="1:6" ht="35.25" customHeight="1" x14ac:dyDescent="0.25">
      <c r="A8" s="151" t="s">
        <v>137</v>
      </c>
      <c r="B8" s="151"/>
      <c r="C8" s="152"/>
      <c r="D8" s="152"/>
      <c r="E8" s="152"/>
      <c r="F8" s="27"/>
    </row>
    <row r="9" spans="1:6" ht="35.25" customHeight="1" x14ac:dyDescent="0.25">
      <c r="A9" s="149" t="s">
        <v>138</v>
      </c>
      <c r="B9" s="150"/>
      <c r="C9" s="150"/>
      <c r="D9" s="150"/>
      <c r="E9" s="150"/>
      <c r="F9" s="27"/>
    </row>
    <row r="10" spans="1:6" ht="27" customHeight="1" x14ac:dyDescent="0.2">
      <c r="A10" s="24" t="s">
        <v>139</v>
      </c>
      <c r="B10" s="24" t="s">
        <v>62</v>
      </c>
      <c r="C10" s="24" t="s">
        <v>140</v>
      </c>
      <c r="D10" s="24" t="s">
        <v>141</v>
      </c>
      <c r="E10" s="24" t="s">
        <v>121</v>
      </c>
      <c r="F10" s="20"/>
    </row>
    <row r="11" spans="1:6" s="2" customFormat="1" hidden="1" x14ac:dyDescent="0.2">
      <c r="A11" s="100"/>
      <c r="B11" s="97"/>
      <c r="C11" s="101"/>
      <c r="D11" s="101"/>
      <c r="E11" s="102"/>
    </row>
    <row r="12" spans="1:6" s="2" customFormat="1" x14ac:dyDescent="0.2">
      <c r="A12" s="120">
        <v>45533</v>
      </c>
      <c r="B12" s="121">
        <v>6.49</v>
      </c>
      <c r="C12" s="125" t="s">
        <v>199</v>
      </c>
      <c r="D12" s="125" t="s">
        <v>181</v>
      </c>
      <c r="E12" s="126" t="s">
        <v>176</v>
      </c>
    </row>
    <row r="13" spans="1:6" s="2" customFormat="1" x14ac:dyDescent="0.2">
      <c r="A13" s="120">
        <v>45533</v>
      </c>
      <c r="B13" s="121">
        <v>17.61</v>
      </c>
      <c r="C13" s="125" t="s">
        <v>231</v>
      </c>
      <c r="D13" s="125" t="s">
        <v>202</v>
      </c>
      <c r="E13" s="126" t="s">
        <v>176</v>
      </c>
    </row>
    <row r="14" spans="1:6" s="2" customFormat="1" x14ac:dyDescent="0.2">
      <c r="A14" s="120">
        <v>45533</v>
      </c>
      <c r="B14" s="121">
        <v>14.09</v>
      </c>
      <c r="C14" s="125" t="s">
        <v>230</v>
      </c>
      <c r="D14" s="125" t="s">
        <v>202</v>
      </c>
      <c r="E14" s="126" t="s">
        <v>176</v>
      </c>
    </row>
    <row r="15" spans="1:6" s="2" customFormat="1" x14ac:dyDescent="0.2">
      <c r="A15" s="120">
        <v>45533</v>
      </c>
      <c r="B15" s="121">
        <v>9.7799999999999994</v>
      </c>
      <c r="C15" s="125" t="s">
        <v>232</v>
      </c>
      <c r="D15" s="125" t="s">
        <v>200</v>
      </c>
      <c r="E15" s="126" t="s">
        <v>176</v>
      </c>
    </row>
    <row r="16" spans="1:6" s="2" customFormat="1" x14ac:dyDescent="0.2">
      <c r="A16" s="120">
        <v>45533</v>
      </c>
      <c r="B16" s="121">
        <v>24.65</v>
      </c>
      <c r="C16" s="125" t="s">
        <v>201</v>
      </c>
      <c r="D16" s="125" t="s">
        <v>202</v>
      </c>
      <c r="E16" s="126" t="s">
        <v>176</v>
      </c>
    </row>
    <row r="17" spans="1:6" s="2" customFormat="1" x14ac:dyDescent="0.2">
      <c r="A17" s="120">
        <v>45533</v>
      </c>
      <c r="B17" s="121">
        <v>21.13</v>
      </c>
      <c r="C17" s="125" t="s">
        <v>203</v>
      </c>
      <c r="D17" s="125" t="s">
        <v>202</v>
      </c>
      <c r="E17" s="126" t="s">
        <v>176</v>
      </c>
    </row>
    <row r="18" spans="1:6" s="2" customFormat="1" x14ac:dyDescent="0.2">
      <c r="A18" s="120">
        <v>45533</v>
      </c>
      <c r="B18" s="121">
        <v>15.26</v>
      </c>
      <c r="C18" s="125" t="s">
        <v>204</v>
      </c>
      <c r="D18" s="125" t="s">
        <v>202</v>
      </c>
      <c r="E18" s="126" t="s">
        <v>176</v>
      </c>
    </row>
    <row r="19" spans="1:6" s="2" customFormat="1" x14ac:dyDescent="0.2">
      <c r="A19" s="120">
        <v>45533</v>
      </c>
      <c r="B19" s="121">
        <v>47.74</v>
      </c>
      <c r="C19" s="125" t="s">
        <v>218</v>
      </c>
      <c r="D19" s="125" t="s">
        <v>205</v>
      </c>
      <c r="E19" s="126" t="s">
        <v>176</v>
      </c>
    </row>
    <row r="20" spans="1:6" s="2" customFormat="1" x14ac:dyDescent="0.2">
      <c r="A20" s="120">
        <v>45645</v>
      </c>
      <c r="B20" s="121">
        <f>20+30.71+27.83</f>
        <v>78.539999999999992</v>
      </c>
      <c r="C20" s="125" t="s">
        <v>208</v>
      </c>
      <c r="D20" s="125" t="s">
        <v>205</v>
      </c>
      <c r="E20" s="126" t="s">
        <v>206</v>
      </c>
    </row>
    <row r="21" spans="1:6" s="2" customFormat="1" x14ac:dyDescent="0.2">
      <c r="A21" s="120">
        <v>45645</v>
      </c>
      <c r="B21" s="121">
        <v>50.43</v>
      </c>
      <c r="C21" s="125" t="s">
        <v>209</v>
      </c>
      <c r="D21" s="125" t="s">
        <v>207</v>
      </c>
      <c r="E21" s="126" t="s">
        <v>176</v>
      </c>
    </row>
    <row r="22" spans="1:6" s="2" customFormat="1" x14ac:dyDescent="0.2">
      <c r="A22" s="96"/>
      <c r="B22" s="97"/>
      <c r="C22" s="98"/>
      <c r="D22" s="98"/>
      <c r="E22" s="99"/>
    </row>
    <row r="23" spans="1:6" s="2" customFormat="1" ht="11.25" hidden="1" customHeight="1" x14ac:dyDescent="0.2">
      <c r="A23" s="100"/>
      <c r="B23" s="97"/>
      <c r="C23" s="101"/>
      <c r="D23" s="101"/>
      <c r="E23" s="102"/>
    </row>
    <row r="24" spans="1:6" ht="34.5" customHeight="1" x14ac:dyDescent="0.2">
      <c r="A24" s="54" t="s">
        <v>142</v>
      </c>
      <c r="B24" s="63">
        <f>SUM(B11:B23)</f>
        <v>285.71999999999997</v>
      </c>
      <c r="C24" s="71" t="str">
        <f>IF(SUBTOTAL(3,B11:B23)=SUBTOTAL(103,B11:B23),'Summary and sign-off Kaihautu'!$A$48,'Summary and sign-off Kaihautu'!$A$49)</f>
        <v>Check - there are no hidden rows with data</v>
      </c>
      <c r="D24" s="142" t="str">
        <f>IF('Summary and sign-off Kaihautu'!F58='Summary and sign-off Kaihautu'!F54,'Summary and sign-off Kaihautu'!A51,'Summary and sign-off Kaihautu'!A50)</f>
        <v>Check - each entry provides sufficient information</v>
      </c>
      <c r="E24" s="142"/>
      <c r="F24" s="2"/>
    </row>
    <row r="25" spans="1:6" x14ac:dyDescent="0.2">
      <c r="A25" s="18"/>
      <c r="B25" s="17"/>
      <c r="C25" s="17"/>
      <c r="D25" s="17"/>
      <c r="E25" s="17"/>
    </row>
    <row r="26" spans="1:6" x14ac:dyDescent="0.2">
      <c r="A26" s="18" t="s">
        <v>73</v>
      </c>
      <c r="B26" s="19"/>
      <c r="C26" s="17"/>
      <c r="D26" s="17"/>
      <c r="E26" s="17"/>
    </row>
    <row r="27" spans="1:6" ht="12.75" customHeight="1" x14ac:dyDescent="0.2">
      <c r="A27" s="20" t="s">
        <v>143</v>
      </c>
      <c r="B27" s="20"/>
      <c r="C27" s="20"/>
      <c r="D27" s="20"/>
      <c r="E27" s="20"/>
    </row>
    <row r="28" spans="1:6" x14ac:dyDescent="0.2">
      <c r="A28" s="20" t="s">
        <v>144</v>
      </c>
      <c r="B28" s="20"/>
      <c r="C28" s="28"/>
      <c r="D28" s="28"/>
      <c r="E28" s="28"/>
    </row>
    <row r="29" spans="1:6" x14ac:dyDescent="0.2">
      <c r="A29" s="20" t="s">
        <v>79</v>
      </c>
      <c r="B29" s="19"/>
      <c r="C29" s="17"/>
      <c r="D29" s="17"/>
      <c r="E29" s="17"/>
      <c r="F29" s="17"/>
    </row>
    <row r="30" spans="1:6" x14ac:dyDescent="0.2">
      <c r="A30" s="20" t="s">
        <v>145</v>
      </c>
      <c r="B30" s="20"/>
      <c r="C30" s="28"/>
      <c r="D30" s="28"/>
      <c r="E30" s="28"/>
    </row>
    <row r="31" spans="1:6" ht="12.75" customHeight="1" x14ac:dyDescent="0.2">
      <c r="A31" s="20" t="s">
        <v>146</v>
      </c>
      <c r="B31" s="20"/>
      <c r="C31" s="22"/>
      <c r="D31" s="22"/>
      <c r="E31" s="22"/>
    </row>
    <row r="32" spans="1:6" x14ac:dyDescent="0.2">
      <c r="A32" s="17"/>
      <c r="B32" s="17"/>
      <c r="C32" s="17"/>
      <c r="D32" s="17"/>
      <c r="E32" s="17"/>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x14ac:dyDescent="0.2"/>
    <row r="53" x14ac:dyDescent="0.2"/>
    <row r="54" x14ac:dyDescent="0.2"/>
    <row r="55" x14ac:dyDescent="0.2"/>
    <row r="56" x14ac:dyDescent="0.2"/>
    <row r="57" x14ac:dyDescent="0.2"/>
    <row r="58" ht="12.75" customHeight="1" x14ac:dyDescent="0.2"/>
    <row r="59" ht="12.75" customHeight="1" x14ac:dyDescent="0.2"/>
    <row r="60" ht="12.75" customHeight="1" x14ac:dyDescent="0.2"/>
    <row r="61" ht="12.75" customHeight="1" x14ac:dyDescent="0.2"/>
    <row r="62" ht="12.75" customHeight="1" x14ac:dyDescent="0.2"/>
  </sheetData>
  <sheetProtection sheet="1" formatCells="0" insertRows="0" deleteRows="0"/>
  <mergeCells count="10">
    <mergeCell ref="B7:E7"/>
    <mergeCell ref="A8:E8"/>
    <mergeCell ref="A9:E9"/>
    <mergeCell ref="D24:E24"/>
    <mergeCell ref="A1:E1"/>
    <mergeCell ref="B2:E2"/>
    <mergeCell ref="B3:E3"/>
    <mergeCell ref="B4:E4"/>
    <mergeCell ref="B5:E5"/>
    <mergeCell ref="B6:E6"/>
  </mergeCells>
  <dataValidations count="3">
    <dataValidation allowBlank="1" showInputMessage="1" showErrorMessage="1" prompt="Insert additional rows as needed:_x000a_- 'right click' on a row number (left of screen)_x000a_- select 'Insert' (this will insert a row above it)" sqref="A10" xr:uid="{00000000-0002-0000-08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8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xr:uid="{00000000-0002-0000-08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800-000003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800-000004000000}">
          <x14:formula1>
            <xm:f>'Summary and sign-off Kaihautu'!$A$27:$A$28</xm:f>
          </x14:formula1>
          <xm:sqref>B6:E6</xm:sqref>
        </x14:dataValidation>
        <x14:dataValidation type="decimal" operator="greaterThan" allowBlank="1" showInputMessage="1" showErrorMessage="1" error="This cell must contain a dollar figure" xr:uid="{00000000-0002-0000-0800-000005000000}">
          <x14:formula1>
            <xm:f>'Summary and sign-off Kaihautu'!$A$47</xm:f>
          </x14:formula1>
          <xm:sqref>B11:B23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12165527-d881-4234-97f9-ee139a3f0c31"/>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Guidance for agencies</vt:lpstr>
      <vt:lpstr>Summary and sign-off CE</vt:lpstr>
      <vt:lpstr>Travel</vt:lpstr>
      <vt:lpstr>Hospitality</vt:lpstr>
      <vt:lpstr>All other expenses</vt:lpstr>
      <vt:lpstr>Gifts and benefits</vt:lpstr>
      <vt:lpstr>Summary and sign-off Kaihautu</vt:lpstr>
      <vt:lpstr>Travel - Kaihautu</vt:lpstr>
      <vt:lpstr>Hospitality - Kaihautu</vt:lpstr>
      <vt:lpstr>All other expenses - Kaihautu</vt:lpstr>
      <vt:lpstr>Gifts and benefits - Kaihautu</vt:lpstr>
      <vt:lpstr>'All other expenses'!Print_Area</vt:lpstr>
      <vt:lpstr>'All other expenses - Kaihautu'!Print_Area</vt:lpstr>
      <vt:lpstr>'Gifts and benefits'!Print_Area</vt:lpstr>
      <vt:lpstr>'Gifts and benefits - Kaihautu'!Print_Area</vt:lpstr>
      <vt:lpstr>'Guidance for agencies'!Print_Area</vt:lpstr>
      <vt:lpstr>Hospitality!Print_Area</vt:lpstr>
      <vt:lpstr>'Hospitality - Kaihautu'!Print_Area</vt:lpstr>
      <vt:lpstr>'Summary and sign-off CE'!Print_Area</vt:lpstr>
      <vt:lpstr>'Summary and sign-off Kaihautu'!Print_Area</vt:lpstr>
      <vt:lpstr>Travel!Print_Area</vt:lpstr>
      <vt:lpstr>'Travel - Kaihautu'!Print_Area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Peter Corley</cp:lastModifiedBy>
  <cp:revision/>
  <dcterms:created xsi:type="dcterms:W3CDTF">2010-10-17T20:59:02Z</dcterms:created>
  <dcterms:modified xsi:type="dcterms:W3CDTF">2025-07-21T20:15:04Z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