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peter.corley\AppData\Roaming\OpenText\OTEdit\EC_PouMataaho\c14894558\"/>
    </mc:Choice>
  </mc:AlternateContent>
  <xr:revisionPtr revIDLastSave="0" documentId="13_ncr:1_{84C98AD6-E6C8-4AE3-B8DB-7A6020E48ED0}" xr6:coauthVersionLast="47" xr6:coauthVersionMax="47" xr10:uidLastSave="{00000000-0000-0000-0000-000000000000}"/>
  <bookViews>
    <workbookView xWindow="-110" yWindow="-110" windowWidth="19420" windowHeight="10300" activeTab="1" xr2:uid="{2DD14EA5-2117-46AF-99C3-A5F24B999AF0}"/>
  </bookViews>
  <sheets>
    <sheet name="Guidance for agencies" sheetId="5" r:id="rId1"/>
    <sheet name="Summary and sign-off CE" sheetId="13" r:id="rId2"/>
    <sheet name="Travel" sheetId="1" r:id="rId3"/>
    <sheet name="Hospitality" sheetId="2" r:id="rId4"/>
    <sheet name="All other expenses" sheetId="3" r:id="rId5"/>
    <sheet name="Gifts and benefits" sheetId="4" r:id="rId6"/>
    <sheet name="Summary and sign-off Kaihautu" sheetId="14" r:id="rId7"/>
    <sheet name="Travel - Kaihautu" sheetId="15" r:id="rId8"/>
    <sheet name="Hospitality - Kaihautu" sheetId="16" r:id="rId9"/>
    <sheet name="All other expenses - Kaihautu" sheetId="17" r:id="rId10"/>
    <sheet name="Gifts and benefits - Kaihautu" sheetId="18" r:id="rId11"/>
  </sheets>
  <definedNames>
    <definedName name="_xlnm.Print_Area" localSheetId="4">'All other expenses'!$A$1:$E$25</definedName>
    <definedName name="_xlnm.Print_Area" localSheetId="9">'All other expenses - Kaihautu'!$A$1:$E$33</definedName>
    <definedName name="_xlnm.Print_Area" localSheetId="5">'Gifts and benefits'!$A$1:$F$37</definedName>
    <definedName name="_xlnm.Print_Area" localSheetId="10">'Gifts and benefits - Kaihautu'!$A$1:$F$31</definedName>
    <definedName name="_xlnm.Print_Area" localSheetId="0">'Guidance for agencies'!$A$1:$A$58</definedName>
    <definedName name="_xlnm.Print_Area" localSheetId="3">Hospitality!$A$1:$E$35</definedName>
    <definedName name="_xlnm.Print_Area" localSheetId="8">'Hospitality - Kaihautu'!$A$1:$E$31</definedName>
    <definedName name="_xlnm.Print_Area" localSheetId="1">'Summary and sign-off CE'!$A$1:$F$23</definedName>
    <definedName name="_xlnm.Print_Area" localSheetId="6">'Summary and sign-off Kaihautu'!$A$1:$F$23</definedName>
    <definedName name="_xlnm.Print_Area" localSheetId="2">Travel!$A$1:$E$83</definedName>
    <definedName name="_xlnm.Print_Area" localSheetId="7">'Travel - Kaihautu'!$A$1:$E$78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50" i="1" l="1"/>
  <c r="B33" i="15"/>
  <c r="B13" i="15" l="1"/>
  <c r="B41" i="1" l="1"/>
  <c r="B27" i="15" l="1"/>
  <c r="B15" i="14" s="1"/>
  <c r="C22" i="18"/>
  <c r="F13" i="14" s="1"/>
  <c r="C21" i="18"/>
  <c r="D20" i="18"/>
  <c r="B5" i="18"/>
  <c r="B4" i="18"/>
  <c r="B3" i="18"/>
  <c r="B2" i="18"/>
  <c r="C27" i="17"/>
  <c r="B27" i="17"/>
  <c r="B13" i="14" s="1"/>
  <c r="B5" i="17"/>
  <c r="B4" i="17"/>
  <c r="B3" i="17"/>
  <c r="B2" i="17"/>
  <c r="C24" i="16"/>
  <c r="B24" i="16"/>
  <c r="B12" i="14" s="1"/>
  <c r="B5" i="16"/>
  <c r="B4" i="16"/>
  <c r="B3" i="16"/>
  <c r="B2" i="16"/>
  <c r="C67" i="15"/>
  <c r="B67" i="15"/>
  <c r="B17" i="14" s="1"/>
  <c r="C44" i="15"/>
  <c r="B44" i="15"/>
  <c r="B16" i="14" s="1"/>
  <c r="B5" i="15"/>
  <c r="B4" i="15"/>
  <c r="B3" i="15"/>
  <c r="B2" i="15"/>
  <c r="E60" i="14"/>
  <c r="C60" i="14"/>
  <c r="B60" i="14"/>
  <c r="D59" i="14"/>
  <c r="B59" i="14"/>
  <c r="D58" i="14"/>
  <c r="B58" i="14"/>
  <c r="D57" i="14"/>
  <c r="B57" i="14"/>
  <c r="D56" i="14"/>
  <c r="B56" i="14"/>
  <c r="D55" i="14"/>
  <c r="C13" i="14"/>
  <c r="C12" i="14"/>
  <c r="C11" i="14"/>
  <c r="C17" i="14" s="1"/>
  <c r="B6" i="14"/>
  <c r="C27" i="15" l="1"/>
  <c r="B55" i="14"/>
  <c r="F55" i="14" s="1"/>
  <c r="D27" i="15" s="1"/>
  <c r="F59" i="14"/>
  <c r="D27" i="17" s="1"/>
  <c r="F60" i="14"/>
  <c r="E20" i="18" s="1"/>
  <c r="C20" i="18"/>
  <c r="F11" i="14" s="1"/>
  <c r="F58" i="14"/>
  <c r="D24" i="16" s="1"/>
  <c r="F12" i="14"/>
  <c r="F57" i="14"/>
  <c r="D67" i="15" s="1"/>
  <c r="B69" i="15"/>
  <c r="B11" i="14"/>
  <c r="F56" i="14"/>
  <c r="D44" i="15" s="1"/>
  <c r="C16" i="14"/>
  <c r="C15" i="14"/>
  <c r="D26" i="4"/>
  <c r="C19" i="3"/>
  <c r="C28" i="2"/>
  <c r="C61" i="1"/>
  <c r="C72" i="1"/>
  <c r="C31" i="1"/>
  <c r="B6" i="13" l="1"/>
  <c r="E60" i="13"/>
  <c r="C60" i="13"/>
  <c r="C28" i="4"/>
  <c r="C27" i="4"/>
  <c r="B60" i="13" l="1"/>
  <c r="B59" i="13"/>
  <c r="D59" i="13"/>
  <c r="B58" i="13"/>
  <c r="D58" i="13"/>
  <c r="D57" i="13"/>
  <c r="B57" i="13"/>
  <c r="D56" i="13"/>
  <c r="B56" i="13"/>
  <c r="D55" i="13"/>
  <c r="B55" i="13"/>
  <c r="B2" i="4"/>
  <c r="B3" i="4"/>
  <c r="B2" i="3"/>
  <c r="B3" i="3"/>
  <c r="B2" i="2"/>
  <c r="B3" i="2"/>
  <c r="B2" i="1"/>
  <c r="B3" i="1"/>
  <c r="F58" i="13" l="1"/>
  <c r="D28" i="2" s="1"/>
  <c r="F60" i="13"/>
  <c r="E26" i="4" s="1"/>
  <c r="F59" i="13"/>
  <c r="D19" i="3" s="1"/>
  <c r="F57" i="13"/>
  <c r="D72" i="1" s="1"/>
  <c r="F56" i="13"/>
  <c r="D61" i="1" s="1"/>
  <c r="F55" i="13"/>
  <c r="D31" i="1" s="1"/>
  <c r="C13" i="13"/>
  <c r="C12" i="13"/>
  <c r="C11" i="13"/>
  <c r="C16" i="13" l="1"/>
  <c r="C17" i="13"/>
  <c r="B5" i="4" l="1"/>
  <c r="B4" i="4"/>
  <c r="B5" i="3"/>
  <c r="B4" i="3"/>
  <c r="B5" i="2"/>
  <c r="B4" i="2"/>
  <c r="B5" i="1"/>
  <c r="B4" i="1"/>
  <c r="C15" i="13" l="1"/>
  <c r="F12" i="13" l="1"/>
  <c r="C26" i="4"/>
  <c r="F11" i="13" s="1"/>
  <c r="F13" i="13" l="1"/>
  <c r="B72" i="1"/>
  <c r="B17" i="13" s="1"/>
  <c r="B61" i="1"/>
  <c r="B16" i="13" s="1"/>
  <c r="B31" i="1"/>
  <c r="B15" i="13" s="1"/>
  <c r="B19" i="3" l="1"/>
  <c r="B13" i="13" s="1"/>
  <c r="B28" i="2"/>
  <c r="B12" i="13" s="1"/>
  <c r="B11" i="13" l="1"/>
  <c r="B7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34"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64"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700-000001000000}">
      <text>
        <r>
          <rPr>
            <sz val="9"/>
            <color indexed="81"/>
            <rFont val="Tahoma"/>
            <family val="2"/>
          </rPr>
          <t xml:space="preserve">
Insert additional rows as needed:
- 'right click' on a row number (left of screen)
- select 'Insert' (this will insert a row above it)
</t>
        </r>
      </text>
    </comment>
    <comment ref="A30" authorId="0" shapeId="0" xr:uid="{00000000-0006-0000-0700-000002000000}">
      <text>
        <r>
          <rPr>
            <sz val="9"/>
            <color indexed="81"/>
            <rFont val="Tahoma"/>
            <family val="2"/>
          </rPr>
          <t xml:space="preserve">
Insert additional rows as needed:
- 'right click' on a row number (left of screen)
- select 'Insert' (this will insert a row above it)
</t>
        </r>
      </text>
    </comment>
    <comment ref="A47" authorId="0" shapeId="0" xr:uid="{00000000-0006-0000-07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8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9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A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<sst xmlns="http://schemas.openxmlformats.org/spreadsheetml/2006/main" count="724" uniqueCount="278">
  <si>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</si>
  <si>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</si>
  <si>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</si>
  <si>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</si>
  <si>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</si>
  <si>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</si>
  <si>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</si>
  <si>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</si>
  <si>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</si>
  <si>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</si>
  <si>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</si>
  <si>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</si>
  <si>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</si>
  <si>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</si>
  <si>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</si>
  <si>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</si>
  <si>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</si>
  <si>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</si>
  <si>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</si>
  <si>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</si>
  <si>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</si>
  <si>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</si>
  <si>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</si>
  <si>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</si>
  <si>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</si>
  <si>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</si>
  <si>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</si>
  <si>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</si>
  <si>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</si>
  <si>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</si>
  <si>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</si>
  <si>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</si>
  <si>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</si>
  <si>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</si>
  <si>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</si>
  <si>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</si>
  <si>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</si>
  <si>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</si>
  <si>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</si>
  <si>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</si>
  <si>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</si>
  <si>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</si>
  <si>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</si>
  <si>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</si>
  <si>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</si>
  <si>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</si>
  <si>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</si>
  <si>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</si>
  <si>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</si>
  <si>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</si>
  <si>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</si>
  <si>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</si>
  <si>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</si>
  <si>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</si>
  <si>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</si>
  <si>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</si>
  <si>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</si>
  <si>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</si>
  <si>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</si>
  <si>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</si>
  <si>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</si>
  <si>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</si>
  <si>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</si>
  <si>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</si>
  <si>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</si>
  <si>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</si>
  <si>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</si>
  <si>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</si>
  <si>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</si>
  <si>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</si>
  <si>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</si>
  <si>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</si>
  <si>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</si>
  <si>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</si>
  <si>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</si>
  <si>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</si>
  <si>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</si>
  <si>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</si>
  <si>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</si>
  <si>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</si>
  <si>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</si>
  <si>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</si>
  <si>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</si>
  <si>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</si>
  <si>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</si>
  <si>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</si>
  <si>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</si>
  <si>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</si>
  <si>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</si>
  <si>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</si>
  <si>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</si>
  <si>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</si>
  <si>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</si>
  <si>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</si>
  <si>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</si>
  <si>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</si>
  <si>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</si>
  <si>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</si>
  <si>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</si>
  <si>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</si>
  <si>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</si>
  <si>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</si>
  <si>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</si>
  <si>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</si>
  <si>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</si>
  <si>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</si>
  <si>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</si>
  <si>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</si>
  <si>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</si>
  <si>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</si>
  <si>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</si>
  <si>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</si>
  <si>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</si>
  <si>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</si>
  <si>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</si>
  <si>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</si>
  <si>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</si>
  <si>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</si>
  <si>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</si>
  <si>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</si>
  <si>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</si>
  <si>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</si>
  <si>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</si>
  <si>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</si>
  <si>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</si>
  <si>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</si>
  <si>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</si>
  <si>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</si>
  <si>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</si>
  <si>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</si>
  <si>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</si>
  <si>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</si>
  <si>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</si>
  <si>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</si>
  <si>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</si>
  <si>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</si>
  <si>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</si>
  <si>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</si>
  <si>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</si>
  <si>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</si>
  <si>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</si>
  <si>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</si>
  <si>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</si>
  <si>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</si>
  <si>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</si>
  <si>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</si>
  <si>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</si>
  <si>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</si>
  <si>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</si>
  <si>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</si>
  <si>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</si>
  <si>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</si>
  <si>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</si>
  <si>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</si>
  <si>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</si>
  <si>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</si>
  <si>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</si>
  <si>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</si>
  <si>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</si>
  <si>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</si>
  <si>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</si>
  <si>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</si>
  <si>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</si>
  <si>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</si>
  <si>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</si>
  <si>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</si>
  <si>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</si>
  <si>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</si>
  <si>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</si>
  <si>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Museum of New Zealand Te Papa Tongarewa</t>
  </si>
  <si>
    <t>Courtney Johnston</t>
  </si>
  <si>
    <t>Kaihautu**</t>
  </si>
  <si>
    <t>Arapata Hakiwai</t>
  </si>
  <si>
    <t>This disclosure has been approved by the Chair of the Te Papa Board</t>
  </si>
  <si>
    <t>Car parking provided as part of employment agreement</t>
  </si>
  <si>
    <t xml:space="preserve">Car parking </t>
  </si>
  <si>
    <t>Wellington</t>
  </si>
  <si>
    <t xml:space="preserve">Wellington </t>
  </si>
  <si>
    <t>Auckland</t>
  </si>
  <si>
    <t>Travel to local meeting</t>
  </si>
  <si>
    <t>Taxi</t>
  </si>
  <si>
    <t>Misc.</t>
  </si>
  <si>
    <t>Accommodation</t>
  </si>
  <si>
    <t>Flights</t>
  </si>
  <si>
    <t>San Francisco</t>
  </si>
  <si>
    <t>Hong Kong</t>
  </si>
  <si>
    <t>Meals</t>
  </si>
  <si>
    <t>Christchurch</t>
  </si>
  <si>
    <t>Jersey</t>
  </si>
  <si>
    <t>Te Taura Whiri</t>
  </si>
  <si>
    <t xml:space="preserve">Tongan Views of Tongan Arts book </t>
  </si>
  <si>
    <t>Lagi Maama Consultancy</t>
  </si>
  <si>
    <t xml:space="preserve">Mango Cakes and Black Tea </t>
  </si>
  <si>
    <t>Audrey Chang, Science Gallery Network</t>
  </si>
  <si>
    <t>Shared with Kaimahi</t>
  </si>
  <si>
    <t>Taimwanuokai: Forget me not book</t>
  </si>
  <si>
    <t>Donated to the Te Papa Library</t>
  </si>
  <si>
    <t xml:space="preserve">Wellington Moods book </t>
  </si>
  <si>
    <t>Given to the Te Papa Library</t>
  </si>
  <si>
    <t>Ambassador of Republic of Egypt, George Tadros</t>
  </si>
  <si>
    <t xml:space="preserve">Mask of King Tutankhamun replica gift </t>
  </si>
  <si>
    <t>Aotearoa Public Gallery Directors Network hui</t>
  </si>
  <si>
    <t>AI Sector catch up</t>
  </si>
  <si>
    <t>Afterrnoon tea</t>
  </si>
  <si>
    <t>Attend the opening of the Hye Rim Lee Exhibition</t>
  </si>
  <si>
    <t>Attend TEA Conference</t>
  </si>
  <si>
    <t>Art Gallery Directors Group Hui</t>
  </si>
  <si>
    <t>Whanganui</t>
  </si>
  <si>
    <t>Invited by Hong Kong Economic &amp; Trade office in March 25</t>
  </si>
  <si>
    <t>International Repatriation USA</t>
  </si>
  <si>
    <t>USA</t>
  </si>
  <si>
    <t>Attend Auckland Art Gallery Event and Project</t>
  </si>
  <si>
    <t xml:space="preserve">Attend Foundation event </t>
  </si>
  <si>
    <t>Stakeholder engagement hui with the Board Chair</t>
  </si>
  <si>
    <t>In-person coaching session</t>
  </si>
  <si>
    <t>Flowers purchased as a condolence gesture following the death of a staff member</t>
  </si>
  <si>
    <t>Meal for 2</t>
  </si>
  <si>
    <t>Coffee for 2</t>
  </si>
  <si>
    <t>Hospitality provided for Kaimahi Māori kōrero meeting</t>
  </si>
  <si>
    <t xml:space="preserve">Morning tea </t>
  </si>
  <si>
    <t>Hospitality for internal meetings and visitors</t>
  </si>
  <si>
    <t>Biscuits for shared meeting refreshments</t>
  </si>
  <si>
    <t>Hospitality for Board member engagement</t>
  </si>
  <si>
    <t>Lunch for Board member</t>
  </si>
  <si>
    <t>Flowers</t>
  </si>
  <si>
    <t xml:space="preserve">Te Papa Store gift </t>
  </si>
  <si>
    <t>Car hire</t>
  </si>
  <si>
    <t>Attend Museums Aotearoa Leaders Summit</t>
  </si>
  <si>
    <t>Visiting the MET gallery opening, visit to NH Museum in New York in May 2025</t>
  </si>
  <si>
    <t xml:space="preserve">Meeting with Chair of Moriori Trust </t>
  </si>
  <si>
    <t>Coffee for 3</t>
  </si>
  <si>
    <t>Atten TRENZ 2026 Conference</t>
  </si>
  <si>
    <t>Attend Museums Aotearoa Leadership Summit</t>
  </si>
  <si>
    <t xml:space="preserve">Iwi in Residence Meeting </t>
  </si>
  <si>
    <t>Taupo</t>
  </si>
  <si>
    <t>Travel to local meeting - 3 taxi charges</t>
  </si>
  <si>
    <t>Travel to local meeting - 2 taxi charges</t>
  </si>
  <si>
    <t>Travel to local meeting - 4 taxi charges</t>
  </si>
  <si>
    <t>Meeting with Tuwharetoa</t>
  </si>
  <si>
    <t xml:space="preserve">Wine </t>
  </si>
  <si>
    <t>2026 wall calendar</t>
  </si>
  <si>
    <t>Liqueur</t>
  </si>
  <si>
    <t>Gallipoli 1915 book and Turkish Delights</t>
  </si>
  <si>
    <t xml:space="preserve">Webbs </t>
  </si>
  <si>
    <t>Ambassador of Japan</t>
  </si>
  <si>
    <t>Warren and Mahoney</t>
  </si>
  <si>
    <t>Ambassador Melih Karalar - Ambassador of the Republic of Türkiye</t>
  </si>
  <si>
    <t>British Council</t>
  </si>
  <si>
    <t>National Museum of Singapore</t>
  </si>
  <si>
    <t xml:space="preserve">Plates to be used in staff kitchen </t>
  </si>
  <si>
    <t>3 books</t>
  </si>
  <si>
    <t>1 book, 2 plates</t>
  </si>
  <si>
    <t>Calligraphy art piece</t>
  </si>
  <si>
    <t>Stan Chan (Ink Link Art Studio) as part of the Multicultural Festival 2026</t>
  </si>
  <si>
    <t xml:space="preserve">Centre for Ainu and Indigenous Studies - Hokkaido University </t>
  </si>
  <si>
    <t>Passed on to the Art team</t>
  </si>
  <si>
    <t>22 books</t>
  </si>
  <si>
    <t>Rehomed to the L3 printing room for Kaimahi</t>
  </si>
  <si>
    <t>Books donated to the Library, and Turkish delight shared with kaimahi</t>
  </si>
  <si>
    <t xml:space="preserve">Books donated to the Library </t>
  </si>
  <si>
    <t>CAMD in Canberra then onto San Francisco for Museums of Tomorrow Roundtable May 2025</t>
  </si>
  <si>
    <t>Farewell flowers for staff</t>
  </si>
  <si>
    <t>Attend the British high Commissioner farewell reception</t>
  </si>
  <si>
    <t xml:space="preserve">Board member leaving gift </t>
  </si>
  <si>
    <t xml:space="preserve">Catering for April Board meeting </t>
  </si>
  <si>
    <t xml:space="preserve">Attend Perceptions of Asia 2026 </t>
  </si>
  <si>
    <t>Attend the Meet the Professions event as a guest speaker</t>
  </si>
  <si>
    <t xml:space="preserve">Gifts for National Museum of Singapore deleation </t>
  </si>
  <si>
    <t xml:space="preserve">Food associated with the launch of the maori curatorial residencies </t>
  </si>
  <si>
    <t>Food for 1</t>
  </si>
  <si>
    <t>Rotorua</t>
  </si>
  <si>
    <t>Attend Return of Hine Matioro Pou Exhibition</t>
  </si>
  <si>
    <t>Gisborne</t>
  </si>
  <si>
    <t>Stakeholder engagement and relationship building with NZSO</t>
  </si>
  <si>
    <t>Building and maintaining stakeholder relationships with Antarctic Heritage Trust</t>
  </si>
  <si>
    <t>Stakeholder engagement and relationship building</t>
  </si>
  <si>
    <t>Stakeholder engagement and relationship building with Science Gallery Network</t>
  </si>
  <si>
    <t>Farewell gift recognising the service of outgoing Board Members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</si>
</sst>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8"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
      <sz val="8"/>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69">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1"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3"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5"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5" fillId="3" borderId="0" xfId="0" applyNumberFormat="1" applyFont="1" applyFill="1" applyAlignment="1">
      <alignment horizontal="center" vertical="center" wrapText="1"/>
    </xf>
    <xf numFmtId="0" fontId="34" fillId="11" borderId="7" xfId="0" applyFont="1" applyFill="1" applyBorder="1" applyAlignment="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167" fontId="15" fillId="11" borderId="3" xfId="0" applyNumberFormat="1" applyFont="1" applyFill="1" applyBorder="1" applyAlignment="1" applyProtection="1">
      <alignment vertical="center" wrapText="1"/>
      <protection locked="0"/>
    </xf>
    <xf numFmtId="0" fontId="0" fillId="11" borderId="4" xfId="0" applyFill="1" applyBorder="1" applyAlignment="1" applyProtection="1">
      <alignment vertical="center" wrapText="1"/>
      <protection locked="0"/>
    </xf>
    <xf numFmtId="0" fontId="0" fillId="11" borderId="5" xfId="0" applyFill="1" applyBorder="1" applyAlignment="1" applyProtection="1">
      <alignment vertical="center" wrapText="1"/>
      <protection locked="0"/>
    </xf>
    <xf numFmtId="0" fontId="0" fillId="11" borderId="4" xfId="0" applyFill="1" applyBorder="1" applyAlignment="1" applyProtection="1">
      <alignment horizontal="left" vertical="center" wrapText="1"/>
      <protection locked="0"/>
    </xf>
    <xf numFmtId="0" fontId="15" fillId="11" borderId="4" xfId="0" applyFont="1" applyFill="1" applyBorder="1" applyAlignment="1" applyProtection="1">
      <alignment horizontal="left" vertical="center" wrapText="1"/>
      <protection locked="0"/>
    </xf>
    <xf numFmtId="164" fontId="15" fillId="11" borderId="4" xfId="0" applyNumberFormat="1" applyFont="1" applyFill="1" applyBorder="1" applyAlignment="1" applyProtection="1">
      <alignment horizontal="right" vertical="center" wrapText="1"/>
      <protection locked="0"/>
    </xf>
    <xf numFmtId="0" fontId="0" fillId="11" borderId="5" xfId="0" applyFill="1" applyBorder="1" applyAlignment="1" applyProtection="1">
      <alignment horizontal="left" vertical="center" wrapText="1"/>
      <protection locked="0"/>
    </xf>
    <xf numFmtId="0" fontId="35" fillId="3" borderId="0" xfId="0" applyFont="1" applyFill="1" applyAlignment="1">
      <alignment horizontal="center" vertical="center" wrapText="1"/>
    </xf>
    <xf numFmtId="0" fontId="15" fillId="11" borderId="4" xfId="0" applyFont="1" applyFill="1" applyBorder="1" applyAlignment="1" applyProtection="1">
      <alignment vertical="center"/>
      <protection locked="0"/>
    </xf>
    <xf numFmtId="0" fontId="15" fillId="11" borderId="5" xfId="0" applyFont="1" applyFill="1" applyBorder="1" applyAlignment="1" applyProtection="1">
      <alignment vertical="center"/>
      <protection locked="0"/>
    </xf>
    <xf numFmtId="0" fontId="15" fillId="0" borderId="10" xfId="0" applyFont="1" applyBorder="1" applyAlignment="1" applyProtection="1">
      <alignment vertical="center" wrapText="1"/>
      <protection locked="0"/>
    </xf>
    <xf numFmtId="167" fontId="15" fillId="11" borderId="8" xfId="0" applyNumberFormat="1" applyFont="1" applyFill="1" applyBorder="1" applyAlignment="1" applyProtection="1">
      <alignment vertical="center"/>
      <protection locked="0"/>
    </xf>
    <xf numFmtId="164" fontId="15" fillId="11" borderId="9" xfId="0" applyNumberFormat="1" applyFont="1" applyFill="1" applyBorder="1" applyAlignment="1" applyProtection="1">
      <alignment vertical="center" wrapText="1"/>
      <protection locked="0"/>
    </xf>
    <xf numFmtId="0" fontId="15" fillId="11" borderId="9" xfId="0" applyFont="1" applyFill="1" applyBorder="1" applyAlignment="1" applyProtection="1">
      <alignment vertical="center" wrapText="1"/>
      <protection locked="0"/>
    </xf>
    <xf numFmtId="0" fontId="15" fillId="11" borderId="10" xfId="0" applyFont="1" applyFill="1" applyBorder="1" applyAlignment="1" applyProtection="1">
      <alignment vertical="center" wrapText="1"/>
      <protection locked="0"/>
    </xf>
    <xf numFmtId="0" fontId="15" fillId="11" borderId="4" xfId="0" applyFont="1" applyFill="1" applyBorder="1" applyAlignment="1" applyProtection="1">
      <alignment horizontal="left" vertical="center"/>
      <protection locked="0"/>
    </xf>
    <xf numFmtId="0" fontId="0" fillId="11" borderId="4" xfId="0" applyFill="1" applyBorder="1" applyAlignment="1" applyProtection="1">
      <alignment vertical="center"/>
      <protection locked="0"/>
    </xf>
    <xf numFmtId="0" fontId="20" fillId="3" borderId="0" xfId="0" applyFont="1" applyFill="1" applyAlignment="1">
      <alignment horizontal="left" vertical="center"/>
    </xf>
    <xf numFmtId="0" fontId="0" fillId="10" borderId="4" xfId="0" applyFill="1" applyBorder="1" applyAlignment="1" applyProtection="1">
      <alignment vertical="center"/>
      <protection locked="0"/>
    </xf>
    <xf numFmtId="0" fontId="15" fillId="10" borderId="4" xfId="0" applyFont="1" applyFill="1" applyBorder="1" applyAlignment="1" applyProtection="1">
      <alignment horizontal="left" vertical="center"/>
      <protection locked="0"/>
    </xf>
    <xf numFmtId="164" fontId="15" fillId="10" borderId="4" xfId="0" applyNumberFormat="1" applyFont="1" applyFill="1" applyBorder="1" applyAlignment="1" applyProtection="1">
      <alignment horizontal="right" vertical="center"/>
      <protection locked="0"/>
    </xf>
    <xf numFmtId="0" fontId="0" fillId="10" borderId="5" xfId="0" applyFill="1" applyBorder="1" applyAlignment="1" applyProtection="1">
      <alignment vertical="center"/>
      <protection locked="0"/>
    </xf>
    <xf numFmtId="0" fontId="0" fillId="11" borderId="4" xfId="0" applyFill="1" applyBorder="1" applyAlignment="1" applyProtection="1">
      <alignment horizontal="left" vertical="center"/>
      <protection locked="0"/>
    </xf>
    <xf numFmtId="164" fontId="15" fillId="11" borderId="4" xfId="0" applyNumberFormat="1" applyFont="1" applyFill="1" applyBorder="1" applyAlignment="1" applyProtection="1">
      <alignment horizontal="right" vertical="center"/>
      <protection locked="0"/>
    </xf>
    <xf numFmtId="0" fontId="0" fillId="11" borderId="5" xfId="0" applyFill="1" applyBorder="1" applyAlignment="1" applyProtection="1">
      <alignment horizontal="left" vertical="center"/>
      <protection locked="0"/>
    </xf>
    <xf numFmtId="0" fontId="35" fillId="3" borderId="0" xfId="0" applyFont="1" applyFill="1" applyAlignment="1">
      <alignment horizontal="center" vertical="center" wrapText="1"/>
    </xf>
    <xf numFmtId="0" fontId="14" fillId="11" borderId="2" xfId="0"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22" fillId="2" borderId="0" xfId="0" applyFont="1" applyFill="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3" fillId="0" borderId="0" xfId="0" applyFont="1" applyAlignment="1">
      <alignment horizontal="center" vertical="center" wrapText="1" readingOrder="1"/>
    </xf>
    <xf numFmtId="0" fontId="13" fillId="0" borderId="0" xfId="0" applyFont="1" applyAlignment="1">
      <alignment horizontal="center" vertical="center" wrapText="1"/>
    </xf>
    <xf numFmtId="0" fontId="15" fillId="0" borderId="0" xfId="0" applyFont="1" applyAlignment="1">
      <alignment horizontal="center" vertical="center" wrapText="1" readingOrder="1"/>
    </xf>
    <xf numFmtId="0" fontId="13" fillId="0" borderId="6" xfId="0" applyFont="1" applyBorder="1" applyAlignment="1">
      <alignment horizontal="left"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cellXfs>
  <cellStyles count="3">
    <cellStyle name="Currency" xfId="2" builtinId="4"/>
    <cellStyle name="Hyperlink" xfId="1" builtinId="8"/>
    <cellStyle name="Normal" xfId="0" builtinId="0"/>
  </cellStyles>
  <dxfs count="4">
    <dxf>
      <font>
        <color theme="1" tint="0.499984740745262"/>
      </font>
      <fill>
        <patternFill>
          <bgColor rgb="FFCCFFCC"/>
        </patternFill>
      </fill>
    </dxf>
    <dxf>
      <font>
        <color theme="1" tint="0.499984740745262"/>
      </font>
      <fill>
        <patternFill>
          <bgColor rgb="FFCCFFCC"/>
        </patternFill>
      </fill>
    </dxf>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topLeftCell="A18" workbookViewId="0">
      <selection activeCell="A36" sqref="A36"/>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ht="33" customHeight="1" x14ac:dyDescent="0.3">
      <c r="A2" s="95" t="s">
        <v>1</v>
      </c>
    </row>
    <row r="3" spans="1:2" ht="17.25" customHeight="1" x14ac:dyDescent="0.3"/>
    <row r="4" spans="1:2" ht="23.25" customHeight="1" x14ac:dyDescent="0.3">
      <c r="A4" s="119" t="s">
        <v>2</v>
      </c>
    </row>
    <row r="5" spans="1:2" ht="17.25" customHeight="1" x14ac:dyDescent="0.3"/>
    <row r="6" spans="1:2" ht="23.25" customHeight="1" x14ac:dyDescent="0.3">
      <c r="A6" s="42" t="s">
        <v>3</v>
      </c>
    </row>
    <row r="7" spans="1:2" ht="17.25" customHeight="1" x14ac:dyDescent="0.3">
      <c r="A7" s="43" t="s">
        <v>4</v>
      </c>
    </row>
    <row r="8" spans="1:2" ht="17.25" customHeight="1" x14ac:dyDescent="0.3">
      <c r="A8" s="43" t="s">
        <v>5</v>
      </c>
    </row>
    <row r="9" spans="1:2" ht="17.25" customHeight="1" x14ac:dyDescent="0.3">
      <c r="A9" s="43"/>
    </row>
    <row r="10" spans="1:2" ht="23.25" customHeight="1" x14ac:dyDescent="0.25">
      <c r="A10" s="42" t="s">
        <v>6</v>
      </c>
      <c r="B10" s="70" t="s">
        <v>7</v>
      </c>
    </row>
    <row r="11" spans="1:2" ht="17.25" customHeight="1" x14ac:dyDescent="0.3">
      <c r="A11" s="44" t="s">
        <v>8</v>
      </c>
    </row>
    <row r="12" spans="1:2" ht="17.25" customHeight="1" x14ac:dyDescent="0.3">
      <c r="A12" s="43" t="s">
        <v>9</v>
      </c>
    </row>
    <row r="13" spans="1:2" ht="17.25" customHeight="1" x14ac:dyDescent="0.3">
      <c r="A13" s="43" t="s">
        <v>10</v>
      </c>
    </row>
    <row r="14" spans="1:2" ht="17.25" customHeight="1" x14ac:dyDescent="0.3">
      <c r="A14" s="45" t="s">
        <v>11</v>
      </c>
    </row>
    <row r="15" spans="1:2" ht="17.25" customHeight="1" x14ac:dyDescent="0.3">
      <c r="A15" s="43" t="s">
        <v>12</v>
      </c>
    </row>
    <row r="16" spans="1:2" ht="17.25" customHeight="1" x14ac:dyDescent="0.3">
      <c r="A16" s="43"/>
    </row>
    <row r="17" spans="1:1" ht="23.25" customHeight="1" x14ac:dyDescent="0.3">
      <c r="A17" s="42" t="s">
        <v>13</v>
      </c>
    </row>
    <row r="18" spans="1:1" ht="17.25" customHeight="1" x14ac:dyDescent="0.3">
      <c r="A18" s="45" t="s">
        <v>14</v>
      </c>
    </row>
    <row r="19" spans="1:1" ht="17.25" customHeight="1" x14ac:dyDescent="0.3">
      <c r="A19" s="45" t="s">
        <v>15</v>
      </c>
    </row>
    <row r="20" spans="1:1" ht="17.25" customHeight="1" x14ac:dyDescent="0.3">
      <c r="A20" s="66" t="s">
        <v>16</v>
      </c>
    </row>
    <row r="21" spans="1:1" ht="17.25" customHeight="1" x14ac:dyDescent="0.3">
      <c r="A21" s="46"/>
    </row>
    <row r="22" spans="1:1" ht="23.25" customHeight="1" x14ac:dyDescent="0.3">
      <c r="A22" s="42" t="s">
        <v>17</v>
      </c>
    </row>
    <row r="23" spans="1:1" ht="17.25" customHeight="1" x14ac:dyDescent="0.3">
      <c r="A23" s="46" t="s">
        <v>18</v>
      </c>
    </row>
    <row r="24" spans="1:1" ht="17.25" customHeight="1" x14ac:dyDescent="0.3">
      <c r="A24" s="46"/>
    </row>
    <row r="25" spans="1:1" ht="23.25" customHeight="1" x14ac:dyDescent="0.3">
      <c r="A25" s="42" t="s">
        <v>19</v>
      </c>
    </row>
    <row r="26" spans="1:1" ht="17.25" customHeight="1" x14ac:dyDescent="0.3">
      <c r="A26" s="47" t="s">
        <v>20</v>
      </c>
    </row>
    <row r="27" spans="1:1" ht="32.25" customHeight="1" x14ac:dyDescent="0.3">
      <c r="A27" s="45" t="s">
        <v>21</v>
      </c>
    </row>
    <row r="28" spans="1:1" ht="17.25" customHeight="1" x14ac:dyDescent="0.3">
      <c r="A28" s="47" t="s">
        <v>22</v>
      </c>
    </row>
    <row r="29" spans="1:1" ht="32.25" customHeight="1" x14ac:dyDescent="0.3">
      <c r="A29" s="45" t="s">
        <v>23</v>
      </c>
    </row>
    <row r="30" spans="1:1" ht="17.25" customHeight="1" x14ac:dyDescent="0.3">
      <c r="A30" s="47" t="s">
        <v>24</v>
      </c>
    </row>
    <row r="31" spans="1:1" ht="17.25" customHeight="1" x14ac:dyDescent="0.3">
      <c r="A31" s="45" t="s">
        <v>25</v>
      </c>
    </row>
    <row r="32" spans="1:1" ht="17.25" customHeight="1" x14ac:dyDescent="0.3">
      <c r="A32" s="47" t="s">
        <v>26</v>
      </c>
    </row>
    <row r="33" spans="1:1" ht="32.25" customHeight="1" x14ac:dyDescent="0.3">
      <c r="A33" s="45" t="s">
        <v>27</v>
      </c>
    </row>
    <row r="34" spans="1:1" ht="32.25" customHeight="1" x14ac:dyDescent="0.3">
      <c r="A34" s="44" t="s">
        <v>28</v>
      </c>
    </row>
    <row r="35" spans="1:1" ht="17.25" customHeight="1" x14ac:dyDescent="0.3">
      <c r="A35" s="47" t="s">
        <v>29</v>
      </c>
    </row>
    <row r="36" spans="1:1" ht="32.25" customHeight="1" x14ac:dyDescent="0.3">
      <c r="A36" s="45" t="s">
        <v>30</v>
      </c>
    </row>
    <row r="37" spans="1:1" ht="32.25" customHeight="1" x14ac:dyDescent="0.3">
      <c r="A37" s="45" t="s">
        <v>31</v>
      </c>
    </row>
    <row r="38" spans="1:1" ht="32.25" customHeight="1" x14ac:dyDescent="0.3">
      <c r="A38" s="45" t="s">
        <v>32</v>
      </c>
    </row>
    <row r="39" spans="1:1" ht="17.25" customHeight="1" x14ac:dyDescent="0.3">
      <c r="A39" s="44"/>
    </row>
    <row r="40" spans="1:1" ht="22.5" customHeight="1" x14ac:dyDescent="0.3">
      <c r="A40" s="42" t="s">
        <v>33</v>
      </c>
    </row>
    <row r="41" spans="1:1" ht="17.25" customHeight="1" x14ac:dyDescent="0.3">
      <c r="A41" s="51" t="s">
        <v>34</v>
      </c>
    </row>
    <row r="42" spans="1:1" ht="17.25" customHeight="1" x14ac:dyDescent="0.3">
      <c r="A42" s="48" t="s">
        <v>35</v>
      </c>
    </row>
    <row r="43" spans="1:1" ht="17.25" customHeight="1" x14ac:dyDescent="0.3">
      <c r="A43" s="46" t="s">
        <v>36</v>
      </c>
    </row>
    <row r="44" spans="1:1" ht="32.25" customHeight="1" x14ac:dyDescent="0.3">
      <c r="A44" s="46" t="s">
        <v>37</v>
      </c>
    </row>
    <row r="45" spans="1:1" ht="32.25" customHeight="1" x14ac:dyDescent="0.3">
      <c r="A45" s="46" t="s">
        <v>38</v>
      </c>
    </row>
    <row r="46" spans="1:1" ht="17.25" customHeight="1" x14ac:dyDescent="0.3">
      <c r="A46" s="49" t="s">
        <v>39</v>
      </c>
    </row>
    <row r="47" spans="1:1" ht="32.25" customHeight="1" x14ac:dyDescent="0.3">
      <c r="A47" s="45" t="s">
        <v>40</v>
      </c>
    </row>
    <row r="48" spans="1:1" ht="32.25" customHeight="1" x14ac:dyDescent="0.3">
      <c r="A48" s="45" t="s">
        <v>41</v>
      </c>
    </row>
    <row r="49" spans="1:1" ht="32.25" customHeight="1" x14ac:dyDescent="0.3">
      <c r="A49" s="46" t="s">
        <v>42</v>
      </c>
    </row>
    <row r="50" spans="1:1" ht="17.25" customHeight="1" x14ac:dyDescent="0.3">
      <c r="A50" s="46" t="s">
        <v>43</v>
      </c>
    </row>
    <row r="51" spans="1:1" ht="17.25" customHeight="1" x14ac:dyDescent="0.3">
      <c r="A51" s="46" t="s">
        <v>44</v>
      </c>
    </row>
    <row r="52" spans="1:1" ht="17.25" customHeight="1" x14ac:dyDescent="0.3">
      <c r="A52" s="46"/>
    </row>
    <row r="53" spans="1:1" ht="22.5" customHeight="1" x14ac:dyDescent="0.3">
      <c r="A53" s="42" t="s">
        <v>45</v>
      </c>
    </row>
    <row r="54" spans="1:1" ht="32.25" customHeight="1" x14ac:dyDescent="0.3">
      <c r="A54" s="105" t="s">
        <v>46</v>
      </c>
    </row>
    <row r="55" spans="1:1" ht="17.25" customHeight="1" x14ac:dyDescent="0.3">
      <c r="A55" s="50" t="s">
        <v>47</v>
      </c>
    </row>
    <row r="56" spans="1:1" ht="17.25" customHeight="1" x14ac:dyDescent="0.3">
      <c r="A56" s="51" t="s">
        <v>48</v>
      </c>
    </row>
    <row r="57" spans="1:1" ht="17.25" customHeight="1" x14ac:dyDescent="0.3">
      <c r="A57" s="66" t="s">
        <v>49</v>
      </c>
    </row>
    <row r="58" spans="1:1" ht="17.25" customHeight="1" x14ac:dyDescent="0.3">
      <c r="A58" s="52" t="s">
        <v>50</v>
      </c>
    </row>
    <row r="59" spans="1:1" x14ac:dyDescent="0.3"/>
    <row r="61" spans="1:1" hidden="1" x14ac:dyDescent="0.3">
      <c r="A61" s="53"/>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5000000}"/>
    <hyperlink ref="A54" r:id="rId7" display="http://www.ssc.govt.nz/assets/Legacy/resources/Chief-Executive-Expense-Disclosure-Guide.pdf" xr:uid="{00000000-0004-0000-0000-000006000000}"/>
    <hyperlink ref="A2" r:id="rId8" display="http://www.ssc.govt.nz/assets/Legacy/resources/Chief-Executive-Expense-Disclosure-Guide.pdf" xr:uid="{00000000-0004-0000-0000-000007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M60"/>
  <sheetViews>
    <sheetView topLeftCell="A6" zoomScale="85" zoomScaleNormal="85" workbookViewId="0">
      <selection activeCell="B17" sqref="B17"/>
    </sheetView>
  </sheetViews>
  <sheetFormatPr defaultColWidth="0" defaultRowHeight="12.75" customHeight="1"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52" t="s">
        <v>109</v>
      </c>
      <c r="B1" s="152"/>
      <c r="C1" s="152"/>
      <c r="D1" s="152"/>
      <c r="E1" s="152"/>
    </row>
    <row r="2" spans="1:6" ht="21" customHeight="1" x14ac:dyDescent="0.25">
      <c r="A2" s="3" t="s">
        <v>52</v>
      </c>
      <c r="B2" s="151" t="str">
        <f>'Summary and sign-off Kaihautu'!B2:F2</f>
        <v>Museum of New Zealand Te Papa Tongarewa</v>
      </c>
      <c r="C2" s="151"/>
      <c r="D2" s="151"/>
      <c r="E2" s="151"/>
    </row>
    <row r="3" spans="1:6" ht="21" customHeight="1" x14ac:dyDescent="0.25">
      <c r="A3" s="3" t="s">
        <v>110</v>
      </c>
      <c r="B3" s="151" t="str">
        <f>'Summary and sign-off Kaihautu'!B3:F3</f>
        <v>Arapata Hakiwai</v>
      </c>
      <c r="C3" s="151"/>
      <c r="D3" s="151"/>
      <c r="E3" s="151"/>
    </row>
    <row r="4" spans="1:6" ht="21" customHeight="1" x14ac:dyDescent="0.25">
      <c r="A4" s="3" t="s">
        <v>111</v>
      </c>
      <c r="B4" s="151">
        <f>'Summary and sign-off Kaihautu'!B4:F4</f>
        <v>45839</v>
      </c>
      <c r="C4" s="151"/>
      <c r="D4" s="151"/>
      <c r="E4" s="151"/>
    </row>
    <row r="5" spans="1:6" ht="21" customHeight="1" x14ac:dyDescent="0.25">
      <c r="A5" s="3" t="s">
        <v>112</v>
      </c>
      <c r="B5" s="151">
        <f>'Summary and sign-off Kaihautu'!B5:F5</f>
        <v>46203</v>
      </c>
      <c r="C5" s="151"/>
      <c r="D5" s="151"/>
      <c r="E5" s="151"/>
    </row>
    <row r="6" spans="1:6" ht="21" customHeight="1" x14ac:dyDescent="0.25">
      <c r="A6" s="3" t="s">
        <v>113</v>
      </c>
      <c r="B6" s="150" t="s">
        <v>81</v>
      </c>
      <c r="C6" s="150"/>
      <c r="D6" s="150"/>
      <c r="E6" s="150"/>
      <c r="F6" s="23"/>
    </row>
    <row r="7" spans="1:6" ht="21" customHeight="1" x14ac:dyDescent="0.25">
      <c r="A7" s="3" t="s">
        <v>56</v>
      </c>
      <c r="B7" s="150" t="s">
        <v>83</v>
      </c>
      <c r="C7" s="150"/>
      <c r="D7" s="150"/>
      <c r="E7" s="150"/>
      <c r="F7" s="23"/>
    </row>
    <row r="8" spans="1:6" ht="35.25" customHeight="1" x14ac:dyDescent="0.25">
      <c r="A8" s="155" t="s">
        <v>147</v>
      </c>
      <c r="B8" s="155"/>
      <c r="C8" s="156"/>
      <c r="D8" s="156"/>
      <c r="E8" s="156"/>
    </row>
    <row r="9" spans="1:6" ht="35.25" customHeight="1" x14ac:dyDescent="0.25">
      <c r="A9" s="153" t="s">
        <v>148</v>
      </c>
      <c r="B9" s="154"/>
      <c r="C9" s="154"/>
      <c r="D9" s="154"/>
      <c r="E9" s="154"/>
    </row>
    <row r="10" spans="1:6" ht="27" customHeight="1" x14ac:dyDescent="0.25">
      <c r="A10" s="24" t="s">
        <v>117</v>
      </c>
      <c r="B10" s="24" t="s">
        <v>62</v>
      </c>
      <c r="C10" s="24" t="s">
        <v>149</v>
      </c>
      <c r="D10" s="24" t="s">
        <v>150</v>
      </c>
      <c r="E10" s="24" t="s">
        <v>121</v>
      </c>
      <c r="F10" s="20"/>
    </row>
    <row r="11" spans="1:6" s="2" customFormat="1" ht="12.5" hidden="1" x14ac:dyDescent="0.25">
      <c r="A11" s="100"/>
      <c r="B11" s="97"/>
      <c r="C11" s="101"/>
      <c r="D11" s="101"/>
      <c r="E11" s="102"/>
    </row>
    <row r="12" spans="1:6" s="2" customFormat="1" ht="12.5" x14ac:dyDescent="0.25">
      <c r="A12" s="124">
        <v>45870</v>
      </c>
      <c r="B12" s="121">
        <v>185</v>
      </c>
      <c r="C12" s="125" t="s">
        <v>174</v>
      </c>
      <c r="D12" s="125" t="s">
        <v>175</v>
      </c>
      <c r="E12" s="126" t="s">
        <v>176</v>
      </c>
    </row>
    <row r="13" spans="1:6" s="2" customFormat="1" ht="12.5" x14ac:dyDescent="0.25">
      <c r="A13" s="124">
        <v>45901</v>
      </c>
      <c r="B13" s="121">
        <v>185</v>
      </c>
      <c r="C13" s="125" t="s">
        <v>174</v>
      </c>
      <c r="D13" s="125" t="s">
        <v>175</v>
      </c>
      <c r="E13" s="126" t="s">
        <v>176</v>
      </c>
    </row>
    <row r="14" spans="1:6" s="2" customFormat="1" ht="12.5" x14ac:dyDescent="0.25">
      <c r="A14" s="124">
        <v>45931</v>
      </c>
      <c r="B14" s="121">
        <v>185</v>
      </c>
      <c r="C14" s="125" t="s">
        <v>174</v>
      </c>
      <c r="D14" s="125" t="s">
        <v>175</v>
      </c>
      <c r="E14" s="126" t="s">
        <v>176</v>
      </c>
    </row>
    <row r="15" spans="1:6" s="2" customFormat="1" ht="12.5" x14ac:dyDescent="0.25">
      <c r="A15" s="124">
        <v>45964</v>
      </c>
      <c r="B15" s="121">
        <v>185</v>
      </c>
      <c r="C15" s="125" t="s">
        <v>174</v>
      </c>
      <c r="D15" s="125" t="s">
        <v>175</v>
      </c>
      <c r="E15" s="126" t="s">
        <v>176</v>
      </c>
    </row>
    <row r="16" spans="1:6" s="2" customFormat="1" ht="12.5" x14ac:dyDescent="0.25">
      <c r="A16" s="124">
        <v>45999</v>
      </c>
      <c r="B16" s="121">
        <v>185</v>
      </c>
      <c r="C16" s="125" t="s">
        <v>174</v>
      </c>
      <c r="D16" s="125" t="s">
        <v>175</v>
      </c>
      <c r="E16" s="126" t="s">
        <v>176</v>
      </c>
    </row>
    <row r="17" spans="1:6" s="2" customFormat="1" ht="12.5" x14ac:dyDescent="0.25">
      <c r="A17" s="124">
        <v>46034</v>
      </c>
      <c r="B17" s="121">
        <v>185</v>
      </c>
      <c r="C17" s="125" t="s">
        <v>174</v>
      </c>
      <c r="D17" s="125" t="s">
        <v>175</v>
      </c>
      <c r="E17" s="126" t="s">
        <v>176</v>
      </c>
    </row>
    <row r="18" spans="1:6" s="2" customFormat="1" ht="12.5" x14ac:dyDescent="0.25">
      <c r="A18" s="120">
        <v>46044</v>
      </c>
      <c r="B18" s="121">
        <v>185</v>
      </c>
      <c r="C18" s="125" t="s">
        <v>174</v>
      </c>
      <c r="D18" s="125" t="s">
        <v>175</v>
      </c>
      <c r="E18" s="126" t="s">
        <v>176</v>
      </c>
    </row>
    <row r="19" spans="1:6" s="2" customFormat="1" ht="12.5" x14ac:dyDescent="0.25">
      <c r="A19" s="120">
        <v>46083</v>
      </c>
      <c r="B19" s="121">
        <v>185</v>
      </c>
      <c r="C19" s="125" t="s">
        <v>174</v>
      </c>
      <c r="D19" s="125" t="s">
        <v>175</v>
      </c>
      <c r="E19" s="126" t="s">
        <v>176</v>
      </c>
    </row>
    <row r="20" spans="1:6" s="2" customFormat="1" ht="12.5" x14ac:dyDescent="0.25">
      <c r="A20" s="120">
        <v>46113</v>
      </c>
      <c r="B20" s="121">
        <v>185</v>
      </c>
      <c r="C20" s="125" t="s">
        <v>174</v>
      </c>
      <c r="D20" s="125" t="s">
        <v>175</v>
      </c>
      <c r="E20" s="126" t="s">
        <v>176</v>
      </c>
    </row>
    <row r="21" spans="1:6" s="2" customFormat="1" ht="12.5" x14ac:dyDescent="0.25">
      <c r="A21" s="124">
        <v>46143</v>
      </c>
      <c r="B21" s="121">
        <v>185</v>
      </c>
      <c r="C21" s="125" t="s">
        <v>174</v>
      </c>
      <c r="D21" s="125" t="s">
        <v>175</v>
      </c>
      <c r="E21" s="126" t="s">
        <v>176</v>
      </c>
    </row>
    <row r="22" spans="1:6" s="2" customFormat="1" ht="12.5" x14ac:dyDescent="0.25">
      <c r="A22" s="124">
        <v>46175</v>
      </c>
      <c r="B22" s="121">
        <v>185</v>
      </c>
      <c r="C22" s="125" t="s">
        <v>174</v>
      </c>
      <c r="D22" s="125" t="s">
        <v>175</v>
      </c>
      <c r="E22" s="126" t="s">
        <v>176</v>
      </c>
    </row>
    <row r="23" spans="1:6" s="2" customFormat="1" ht="12.5" x14ac:dyDescent="0.25">
      <c r="A23" s="124">
        <v>46203</v>
      </c>
      <c r="B23" s="121">
        <v>185</v>
      </c>
      <c r="C23" s="125" t="s">
        <v>174</v>
      </c>
      <c r="D23" s="125" t="s">
        <v>175</v>
      </c>
      <c r="E23" s="126" t="s">
        <v>176</v>
      </c>
    </row>
    <row r="24" spans="1:6" s="2" customFormat="1" ht="12.5" x14ac:dyDescent="0.25">
      <c r="A24" s="124">
        <v>46141</v>
      </c>
      <c r="B24" s="121">
        <v>43.05</v>
      </c>
      <c r="C24" s="125" t="s">
        <v>268</v>
      </c>
      <c r="D24" s="125" t="s">
        <v>269</v>
      </c>
      <c r="E24" s="126" t="s">
        <v>178</v>
      </c>
    </row>
    <row r="25" spans="1:6" s="2" customFormat="1" ht="12.5" x14ac:dyDescent="0.25">
      <c r="A25" s="96"/>
      <c r="B25" s="97"/>
      <c r="C25" s="98"/>
      <c r="D25" s="98"/>
      <c r="E25" s="99"/>
    </row>
    <row r="26" spans="1:6" s="2" customFormat="1" ht="12.5" hidden="1" x14ac:dyDescent="0.25">
      <c r="A26" s="100"/>
      <c r="B26" s="97"/>
      <c r="C26" s="101"/>
      <c r="D26" s="101"/>
      <c r="E26" s="102"/>
    </row>
    <row r="27" spans="1:6" ht="34.5" customHeight="1" x14ac:dyDescent="0.25">
      <c r="A27" s="54" t="s">
        <v>151</v>
      </c>
      <c r="B27" s="63">
        <f>SUM(B11:B26)</f>
        <v>2263.0500000000002</v>
      </c>
      <c r="C27" s="71" t="str">
        <f>IF(SUBTOTAL(3,B11:B26)=SUBTOTAL(103,B11:B26),'Summary and sign-off Kaihautu'!$A$48,'Summary and sign-off Kaihautu'!$A$49)</f>
        <v>Check - there are no hidden rows with data</v>
      </c>
      <c r="D27" s="149" t="str">
        <f>IF('Summary and sign-off Kaihautu'!F59='Summary and sign-off Kaihautu'!F54,'Summary and sign-off Kaihautu'!A51,'Summary and sign-off Kaihautu'!A50)</f>
        <v>Check - each entry provides sufficient information</v>
      </c>
      <c r="E27" s="149"/>
    </row>
    <row r="28" spans="1:6" ht="14.15" customHeight="1" x14ac:dyDescent="0.25">
      <c r="B28" s="17"/>
      <c r="C28" s="17"/>
      <c r="D28" s="17"/>
      <c r="E28" s="17"/>
    </row>
    <row r="29" spans="1:6" ht="13" x14ac:dyDescent="0.3">
      <c r="A29" s="18" t="s">
        <v>152</v>
      </c>
      <c r="B29" s="17"/>
      <c r="C29" s="17"/>
      <c r="D29" s="17"/>
      <c r="E29" s="17"/>
    </row>
    <row r="30" spans="1:6" ht="12.65" customHeight="1" x14ac:dyDescent="0.25">
      <c r="A30" s="20" t="s">
        <v>131</v>
      </c>
      <c r="B30" s="17"/>
      <c r="C30" s="17"/>
      <c r="D30" s="17"/>
      <c r="E30" s="17"/>
    </row>
    <row r="31" spans="1:6" ht="13" x14ac:dyDescent="0.3">
      <c r="A31" s="20" t="s">
        <v>79</v>
      </c>
      <c r="B31" s="19"/>
      <c r="C31" s="17"/>
      <c r="D31" s="17"/>
      <c r="E31" s="17"/>
      <c r="F31" s="17"/>
    </row>
    <row r="32" spans="1:6" ht="12.5" x14ac:dyDescent="0.25">
      <c r="A32" s="20" t="s">
        <v>145</v>
      </c>
      <c r="C32" s="17"/>
      <c r="D32" s="17"/>
      <c r="E32" s="17"/>
      <c r="F32" s="17"/>
    </row>
    <row r="33" spans="1:6" ht="12.75" customHeight="1" x14ac:dyDescent="0.25">
      <c r="A33" s="20" t="s">
        <v>146</v>
      </c>
      <c r="B33" s="25"/>
      <c r="C33" s="22"/>
      <c r="D33" s="22"/>
      <c r="E33" s="22"/>
      <c r="F33" s="22"/>
    </row>
    <row r="34" spans="1:6" ht="12.5" x14ac:dyDescent="0.25">
      <c r="B34" s="26"/>
      <c r="C34" s="17"/>
      <c r="D34" s="17"/>
      <c r="E34" s="17"/>
    </row>
    <row r="35" spans="1:6" ht="12.5" hidden="1" x14ac:dyDescent="0.25">
      <c r="A35" s="17"/>
      <c r="B35" s="17"/>
      <c r="C35" s="17"/>
      <c r="D35" s="17"/>
    </row>
    <row r="37" spans="1:6" ht="12.5" hidden="1" x14ac:dyDescent="0.25">
      <c r="A37" s="17"/>
      <c r="B37" s="17"/>
      <c r="C37" s="17"/>
      <c r="D37" s="17"/>
      <c r="E37" s="17"/>
    </row>
    <row r="38" spans="1:6" ht="12.5" hidden="1" x14ac:dyDescent="0.25">
      <c r="A38" s="17"/>
      <c r="B38" s="17"/>
      <c r="C38" s="17"/>
      <c r="D38" s="17"/>
      <c r="E38" s="17"/>
    </row>
    <row r="39" spans="1:6" ht="12.5" hidden="1" x14ac:dyDescent="0.25">
      <c r="A39" s="17"/>
      <c r="B39" s="17"/>
      <c r="C39" s="17"/>
      <c r="D39" s="17"/>
      <c r="E39" s="17"/>
    </row>
    <row r="40" spans="1:6" ht="12.5" hidden="1" x14ac:dyDescent="0.25">
      <c r="A40" s="17"/>
      <c r="B40" s="17"/>
      <c r="C40" s="17"/>
      <c r="D40" s="17"/>
      <c r="E40" s="17"/>
    </row>
    <row r="41" spans="1:6" ht="12.5" hidden="1" x14ac:dyDescent="0.25">
      <c r="A41" s="17"/>
      <c r="B41" s="17"/>
      <c r="C41" s="17"/>
      <c r="D41" s="17"/>
      <c r="E41" s="17"/>
    </row>
    <row r="42" spans="1:6" ht="12.5" hidden="1" x14ac:dyDescent="0.25"/>
    <row r="43" spans="1:6" ht="12.5" hidden="1" x14ac:dyDescent="0.25"/>
    <row r="44" spans="1:6" ht="12.5" hidden="1" x14ac:dyDescent="0.25"/>
    <row r="45" spans="1:6" ht="12.5" hidden="1" x14ac:dyDescent="0.25"/>
    <row r="46" spans="1:6" ht="12.5" hidden="1" x14ac:dyDescent="0.25"/>
    <row r="47" spans="1:6" ht="12.5" hidden="1" x14ac:dyDescent="0.25"/>
    <row r="48" spans="1:6" ht="12.5" hidden="1" x14ac:dyDescent="0.25"/>
    <row r="49" ht="12.5" hidden="1" x14ac:dyDescent="0.25"/>
    <row r="50" ht="12.5" hidden="1" x14ac:dyDescent="0.25"/>
    <row r="51" ht="12.5" hidden="1" x14ac:dyDescent="0.25"/>
    <row r="52" ht="12.5" hidden="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sheetData>
  <sheetProtection sheet="1" formatCells="0" insertRows="0" deleteRows="0"/>
  <mergeCells count="10">
    <mergeCell ref="B7:E7"/>
    <mergeCell ref="A8:E8"/>
    <mergeCell ref="A9:E9"/>
    <mergeCell ref="D27:E27"/>
    <mergeCell ref="A1:E1"/>
    <mergeCell ref="B2:E2"/>
    <mergeCell ref="B3:E3"/>
    <mergeCell ref="B4:E4"/>
    <mergeCell ref="B5:E5"/>
    <mergeCell ref="B6:E6"/>
  </mergeCells>
  <dataValidations xWindow="128" yWindow="538" count="3">
    <dataValidation allowBlank="1" showInputMessage="1" showErrorMessage="1" prompt="Insert additional rows as needed:_x000a_- 'right click' on a row number (left of screen)_x000a_- select 'Insert' (this will insert a row above it)" sqref="A10" xr:uid="{00000000-0002-0000-0900-00000100000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6" xr:uid="{00000000-0002-0000-0900-000002000000}">
      <formula1>$B$4</formula1>
      <formula2>$B$5</formula2>
    </dataValidation>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5" xr:uid="{00000000-0002-0000-0900-000000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xWindow="128" yWindow="538" count="3">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900-000004000000}">
          <x14:formula1>
            <xm:f>'Summary and sign-off Kaihautu'!$A$29:$A$30</xm:f>
          </x14:formula1>
          <xm:sqref>B7:E7</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900-000005000000}">
          <x14:formula1>
            <xm:f>'Summary and sign-off Kaihautu'!$A$27:$A$28</xm:f>
          </x14:formula1>
          <xm:sqref>B6:E6</xm:sqref>
        </x14:dataValidation>
        <x14:dataValidation type="decimal" operator="greaterThan" allowBlank="1" showInputMessage="1" showErrorMessage="1" error="This cell must contain a dollar figure" xr:uid="{00000000-0002-0000-0900-000003000000}">
          <x14:formula1>
            <xm:f>'Summary and sign-off Kaihautu'!$A$47</xm:f>
          </x14:formula1>
          <xm:sqref>B11:B26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249977111117893"/>
    <pageSetUpPr fitToPage="1"/>
  </sheetPr>
  <dimension ref="A1:J84"/>
  <sheetViews>
    <sheetView topLeftCell="A6" zoomScaleNormal="100" workbookViewId="0">
      <selection activeCell="F15" sqref="F15"/>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6" ht="26.25" customHeight="1" x14ac:dyDescent="0.25">
      <c r="A1" s="152" t="s">
        <v>153</v>
      </c>
      <c r="B1" s="152"/>
      <c r="C1" s="152"/>
      <c r="D1" s="152"/>
      <c r="E1" s="152"/>
      <c r="F1" s="152"/>
    </row>
    <row r="2" spans="1:6" ht="21" customHeight="1" x14ac:dyDescent="0.25">
      <c r="A2" s="3" t="s">
        <v>52</v>
      </c>
      <c r="B2" s="151" t="str">
        <f>'Summary and sign-off Kaihautu'!B2:F2</f>
        <v>Museum of New Zealand Te Papa Tongarewa</v>
      </c>
      <c r="C2" s="151"/>
      <c r="D2" s="151"/>
      <c r="E2" s="151"/>
      <c r="F2" s="151"/>
    </row>
    <row r="3" spans="1:6" ht="21" customHeight="1" x14ac:dyDescent="0.25">
      <c r="A3" s="3" t="s">
        <v>110</v>
      </c>
      <c r="B3" s="151" t="str">
        <f>'Summary and sign-off Kaihautu'!B3:F3</f>
        <v>Arapata Hakiwai</v>
      </c>
      <c r="C3" s="151"/>
      <c r="D3" s="151"/>
      <c r="E3" s="151"/>
      <c r="F3" s="151"/>
    </row>
    <row r="4" spans="1:6" ht="21" customHeight="1" x14ac:dyDescent="0.25">
      <c r="A4" s="3" t="s">
        <v>111</v>
      </c>
      <c r="B4" s="151">
        <f>'Summary and sign-off Kaihautu'!B4:F4</f>
        <v>45839</v>
      </c>
      <c r="C4" s="151"/>
      <c r="D4" s="151"/>
      <c r="E4" s="151"/>
      <c r="F4" s="151"/>
    </row>
    <row r="5" spans="1:6" ht="21" customHeight="1" x14ac:dyDescent="0.25">
      <c r="A5" s="3" t="s">
        <v>112</v>
      </c>
      <c r="B5" s="151">
        <f>'Summary and sign-off Kaihautu'!B5:F5</f>
        <v>46203</v>
      </c>
      <c r="C5" s="151"/>
      <c r="D5" s="151"/>
      <c r="E5" s="151"/>
      <c r="F5" s="151"/>
    </row>
    <row r="6" spans="1:6" ht="21" customHeight="1" x14ac:dyDescent="0.25">
      <c r="A6" s="3" t="s">
        <v>154</v>
      </c>
      <c r="B6" s="150" t="s">
        <v>80</v>
      </c>
      <c r="C6" s="150"/>
      <c r="D6" s="150"/>
      <c r="E6" s="150"/>
      <c r="F6" s="150"/>
    </row>
    <row r="7" spans="1:6" ht="21" customHeight="1" x14ac:dyDescent="0.25">
      <c r="A7" s="3" t="s">
        <v>56</v>
      </c>
      <c r="B7" s="150" t="s">
        <v>83</v>
      </c>
      <c r="C7" s="150"/>
      <c r="D7" s="150"/>
      <c r="E7" s="150"/>
      <c r="F7" s="150"/>
    </row>
    <row r="8" spans="1:6" ht="36" customHeight="1" x14ac:dyDescent="0.25">
      <c r="A8" s="155" t="s">
        <v>155</v>
      </c>
      <c r="B8" s="155"/>
      <c r="C8" s="155"/>
      <c r="D8" s="155"/>
      <c r="E8" s="155"/>
      <c r="F8" s="155"/>
    </row>
    <row r="9" spans="1:6" ht="36" customHeight="1" x14ac:dyDescent="0.25">
      <c r="A9" s="153" t="s">
        <v>156</v>
      </c>
      <c r="B9" s="154"/>
      <c r="C9" s="154"/>
      <c r="D9" s="154"/>
      <c r="E9" s="154"/>
      <c r="F9" s="154"/>
    </row>
    <row r="10" spans="1:6" ht="39" customHeight="1" x14ac:dyDescent="0.25">
      <c r="A10" s="24" t="s">
        <v>117</v>
      </c>
      <c r="B10" s="114" t="s">
        <v>157</v>
      </c>
      <c r="C10" s="114" t="s">
        <v>158</v>
      </c>
      <c r="D10" s="114" t="s">
        <v>159</v>
      </c>
      <c r="E10" s="114" t="s">
        <v>160</v>
      </c>
      <c r="F10" s="114" t="s">
        <v>161</v>
      </c>
    </row>
    <row r="11" spans="1:6" s="2" customFormat="1" hidden="1" x14ac:dyDescent="0.25">
      <c r="A11" s="96"/>
      <c r="B11" s="101"/>
      <c r="C11" s="103"/>
      <c r="D11" s="101"/>
      <c r="E11" s="104"/>
      <c r="F11" s="102"/>
    </row>
    <row r="12" spans="1:6" s="2" customFormat="1" x14ac:dyDescent="0.25">
      <c r="A12" s="120">
        <v>45954</v>
      </c>
      <c r="B12" s="146" t="s">
        <v>188</v>
      </c>
      <c r="C12" s="139" t="s">
        <v>96</v>
      </c>
      <c r="D12" s="146" t="s">
        <v>189</v>
      </c>
      <c r="E12" s="147" t="s">
        <v>91</v>
      </c>
      <c r="F12" s="148"/>
    </row>
    <row r="13" spans="1:6" s="2" customFormat="1" x14ac:dyDescent="0.25">
      <c r="A13" s="120">
        <v>46077</v>
      </c>
      <c r="B13" s="146" t="s">
        <v>252</v>
      </c>
      <c r="C13" s="139" t="s">
        <v>96</v>
      </c>
      <c r="D13" s="146" t="s">
        <v>253</v>
      </c>
      <c r="E13" s="147" t="s">
        <v>95</v>
      </c>
      <c r="F13" s="148" t="s">
        <v>255</v>
      </c>
    </row>
    <row r="14" spans="1:6" s="2" customFormat="1" x14ac:dyDescent="0.25">
      <c r="A14" s="120">
        <v>46161</v>
      </c>
      <c r="B14" s="146" t="s">
        <v>256</v>
      </c>
      <c r="C14" s="139" t="s">
        <v>96</v>
      </c>
      <c r="D14" s="146" t="s">
        <v>254</v>
      </c>
      <c r="E14" s="147" t="s">
        <v>91</v>
      </c>
      <c r="F14" s="148" t="s">
        <v>259</v>
      </c>
    </row>
    <row r="15" spans="1:6" s="2" customFormat="1" x14ac:dyDescent="0.25">
      <c r="A15" s="120"/>
      <c r="B15" s="127"/>
      <c r="C15" s="128"/>
      <c r="D15" s="127"/>
      <c r="E15" s="129"/>
      <c r="F15" s="130"/>
    </row>
    <row r="16" spans="1:6" s="2" customFormat="1" x14ac:dyDescent="0.25">
      <c r="A16" s="120"/>
      <c r="B16" s="127"/>
      <c r="C16" s="128"/>
      <c r="D16" s="127"/>
      <c r="E16" s="129"/>
      <c r="F16" s="130"/>
    </row>
    <row r="17" spans="1:7" s="2" customFormat="1" x14ac:dyDescent="0.25">
      <c r="A17" s="120"/>
      <c r="B17" s="127"/>
      <c r="C17" s="128"/>
      <c r="D17" s="127"/>
      <c r="E17" s="129"/>
      <c r="F17" s="130"/>
    </row>
    <row r="18" spans="1:7" s="2" customFormat="1" x14ac:dyDescent="0.25">
      <c r="A18" s="96"/>
      <c r="B18" s="97"/>
      <c r="C18" s="98"/>
      <c r="D18" s="98"/>
      <c r="E18" s="99"/>
      <c r="F18" s="98"/>
    </row>
    <row r="19" spans="1:7" s="2" customFormat="1" hidden="1" x14ac:dyDescent="0.25">
      <c r="A19" s="96"/>
      <c r="B19" s="101"/>
      <c r="C19" s="103"/>
      <c r="D19" s="101"/>
      <c r="E19" s="104"/>
      <c r="F19" s="102"/>
    </row>
    <row r="20" spans="1:7" ht="34.5" customHeight="1" x14ac:dyDescent="0.25">
      <c r="A20" s="115" t="s">
        <v>162</v>
      </c>
      <c r="B20" s="116" t="s">
        <v>163</v>
      </c>
      <c r="C20" s="117">
        <f>C21+C22</f>
        <v>3</v>
      </c>
      <c r="D20" s="118" t="str">
        <f>IF(SUBTOTAL(3,C11:C19)=SUBTOTAL(103,C11:C19),'Summary and sign-off Kaihautu'!$A$48,'Summary and sign-off Kaihautu'!$A$49)</f>
        <v>Check - there are no hidden rows with data</v>
      </c>
      <c r="E20" s="149" t="str">
        <f>IF('Summary and sign-off Kaihautu'!F60='Summary and sign-off Kaihautu'!F54,'Summary and sign-off Kaihautu'!A52,'Summary and sign-off Kaihautu'!A50)</f>
        <v>Check - each entry provides sufficient information</v>
      </c>
      <c r="F20" s="149"/>
      <c r="G20" s="2"/>
    </row>
    <row r="21" spans="1:7" ht="25.5" customHeight="1" x14ac:dyDescent="0.35">
      <c r="A21" s="55"/>
      <c r="B21" s="56" t="s">
        <v>96</v>
      </c>
      <c r="C21" s="57">
        <f>COUNTIF(C11:C19,'Summary and sign-off Kaihautu'!A45)</f>
        <v>3</v>
      </c>
      <c r="D21" s="14"/>
      <c r="E21" s="15"/>
      <c r="F21" s="16"/>
    </row>
    <row r="22" spans="1:7" ht="25.5" customHeight="1" x14ac:dyDescent="0.35">
      <c r="A22" s="55"/>
      <c r="B22" s="56" t="s">
        <v>97</v>
      </c>
      <c r="C22" s="57">
        <f>COUNTIF(C11:C19,'Summary and sign-off Kaihautu'!A46)</f>
        <v>0</v>
      </c>
      <c r="D22" s="14"/>
      <c r="E22" s="15"/>
      <c r="F22" s="16"/>
    </row>
    <row r="23" spans="1:7" ht="13" x14ac:dyDescent="0.3">
      <c r="A23" s="17"/>
      <c r="B23" s="18"/>
      <c r="C23" s="17"/>
      <c r="D23" s="19"/>
      <c r="E23" s="19"/>
      <c r="F23" s="17"/>
    </row>
    <row r="24" spans="1:7" ht="13" x14ac:dyDescent="0.3">
      <c r="A24" s="18" t="s">
        <v>152</v>
      </c>
      <c r="B24" s="18"/>
      <c r="C24" s="18"/>
      <c r="D24" s="18"/>
      <c r="E24" s="18"/>
      <c r="F24" s="18"/>
    </row>
    <row r="25" spans="1:7" ht="12.65" customHeight="1" x14ac:dyDescent="0.25">
      <c r="A25" s="20" t="s">
        <v>131</v>
      </c>
      <c r="B25" s="17"/>
      <c r="C25" s="17"/>
      <c r="D25" s="17"/>
      <c r="E25" s="17"/>
    </row>
    <row r="26" spans="1:7" ht="13" x14ac:dyDescent="0.3">
      <c r="A26" s="20" t="s">
        <v>79</v>
      </c>
      <c r="B26" s="19"/>
      <c r="C26" s="17"/>
      <c r="D26" s="17"/>
      <c r="E26" s="17"/>
      <c r="F26" s="17"/>
    </row>
    <row r="27" spans="1:7" ht="13" x14ac:dyDescent="0.3">
      <c r="A27" s="20" t="s">
        <v>164</v>
      </c>
      <c r="B27" s="21"/>
      <c r="C27" s="21"/>
      <c r="D27" s="21"/>
      <c r="E27" s="21"/>
      <c r="F27" s="21"/>
    </row>
    <row r="28" spans="1:7" ht="12.75" customHeight="1" x14ac:dyDescent="0.25">
      <c r="A28" s="20" t="s">
        <v>165</v>
      </c>
      <c r="B28" s="17"/>
      <c r="C28" s="17"/>
      <c r="D28" s="17"/>
      <c r="E28" s="17"/>
      <c r="F28" s="17"/>
    </row>
    <row r="29" spans="1:7" ht="13" customHeight="1" x14ac:dyDescent="0.25">
      <c r="A29" s="20" t="s">
        <v>166</v>
      </c>
      <c r="B29" s="17"/>
      <c r="C29" s="17"/>
      <c r="D29" s="17"/>
      <c r="E29" s="17"/>
      <c r="F29" s="17"/>
    </row>
    <row r="30" spans="1:7" x14ac:dyDescent="0.25">
      <c r="A30" s="20" t="s">
        <v>167</v>
      </c>
      <c r="C30" s="17"/>
      <c r="D30" s="17"/>
      <c r="E30" s="17"/>
      <c r="F30" s="17"/>
    </row>
    <row r="31" spans="1:7" ht="12.75" customHeight="1" x14ac:dyDescent="0.25">
      <c r="A31" s="20" t="s">
        <v>146</v>
      </c>
      <c r="B31" s="20"/>
      <c r="C31" s="22"/>
      <c r="D31" s="22"/>
      <c r="E31" s="22"/>
      <c r="F31" s="22"/>
    </row>
    <row r="32" spans="1:7" ht="12.75" customHeight="1" x14ac:dyDescent="0.25">
      <c r="A32" s="20"/>
      <c r="B32" s="20"/>
      <c r="C32" s="22"/>
      <c r="D32" s="22"/>
      <c r="E32" s="22"/>
      <c r="F32" s="22"/>
    </row>
    <row r="33" spans="1:6" ht="12.75" hidden="1" customHeight="1" x14ac:dyDescent="0.25">
      <c r="A33" s="20"/>
      <c r="B33" s="20"/>
      <c r="C33" s="22"/>
      <c r="D33" s="22"/>
      <c r="E33" s="22"/>
      <c r="F33" s="22"/>
    </row>
    <row r="34" spans="1:6" x14ac:dyDescent="0.25"/>
    <row r="35" spans="1:6" x14ac:dyDescent="0.25"/>
    <row r="36" spans="1:6" ht="13" hidden="1" x14ac:dyDescent="0.3">
      <c r="A36" s="18"/>
      <c r="B36" s="18"/>
      <c r="C36" s="18"/>
      <c r="D36" s="18"/>
      <c r="E36" s="18"/>
      <c r="F36" s="18"/>
    </row>
    <row r="37" spans="1:6" ht="13" hidden="1" x14ac:dyDescent="0.3">
      <c r="A37" s="18"/>
      <c r="B37" s="18"/>
      <c r="C37" s="18"/>
      <c r="D37" s="18"/>
      <c r="E37" s="18"/>
      <c r="F37" s="18"/>
    </row>
    <row r="38" spans="1:6" ht="13" hidden="1" x14ac:dyDescent="0.3">
      <c r="A38" s="18"/>
      <c r="B38" s="18"/>
      <c r="C38" s="18"/>
      <c r="D38" s="18"/>
      <c r="E38" s="18"/>
      <c r="F38" s="18"/>
    </row>
    <row r="39" spans="1:6" ht="13" hidden="1" x14ac:dyDescent="0.3">
      <c r="A39" s="18"/>
      <c r="B39" s="18"/>
      <c r="C39" s="18"/>
      <c r="D39" s="18"/>
      <c r="E39" s="18"/>
      <c r="F39" s="18"/>
    </row>
    <row r="40" spans="1:6" ht="13" hidden="1" x14ac:dyDescent="0.3">
      <c r="A40" s="18"/>
      <c r="B40" s="18"/>
      <c r="C40" s="18"/>
      <c r="D40" s="18"/>
      <c r="E40" s="18"/>
      <c r="F40" s="18"/>
    </row>
    <row r="45" spans="1:6" x14ac:dyDescent="0.25"/>
    <row r="46" spans="1:6" x14ac:dyDescent="0.25"/>
    <row r="47" spans="1:6" x14ac:dyDescent="0.25"/>
    <row r="48" spans="1:6" x14ac:dyDescent="0.25"/>
    <row r="49" x14ac:dyDescent="0.25"/>
    <row r="50" x14ac:dyDescent="0.25"/>
    <row r="51" x14ac:dyDescent="0.25"/>
    <row r="52" x14ac:dyDescent="0.25"/>
    <row r="53"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sheetData>
  <sheetProtection sheet="1" formatCells="0" insertRows="0" deleteRows="0"/>
  <dataConsolidate/>
  <mergeCells count="10">
    <mergeCell ref="B7:F7"/>
    <mergeCell ref="A8:F8"/>
    <mergeCell ref="A9:F9"/>
    <mergeCell ref="E20:F20"/>
    <mergeCell ref="A1:F1"/>
    <mergeCell ref="B2:F2"/>
    <mergeCell ref="B3:F3"/>
    <mergeCell ref="B4:F4"/>
    <mergeCell ref="B5:F5"/>
    <mergeCell ref="B6:F6"/>
  </mergeCells>
  <dataValidations count="3">
    <dataValidation allowBlank="1" showInputMessage="1" showErrorMessage="1" prompt="Insert additional rows as needed:_x000a_- 'right click' on a row number (left of screen)_x000a_- select 'Insert' (this will insert a row above it)" sqref="A10" xr:uid="{00000000-0002-0000-0A00-00000000000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9" xr:uid="{00000000-0002-0000-0A00-000001000000}">
      <formula1>$B$4</formula1>
      <formula2>$B$5</formula2>
    </dataValidation>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8" xr:uid="{00000000-0002-0000-0A00-000002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A00-000003000000}">
          <x14:formula1>
            <xm:f>'Summary and sign-off Kaihautu'!$A$29:$A$30</xm:f>
          </x14:formula1>
          <xm:sqref>B7:F7</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A00-000004000000}">
          <x14:formula1>
            <xm:f>'Summary and sign-off Kaihautu'!$A$27:$A$28</xm:f>
          </x14:formula1>
          <xm:sqref>B6</xm:sqref>
        </x14:dataValidation>
        <x14:dataValidation type="list" errorStyle="information" operator="greaterThan" allowBlank="1" showInputMessage="1" prompt="Provide specific $ value if possible" xr:uid="{00000000-0002-0000-0A00-000005000000}">
          <x14:formula1>
            <xm:f>'Summary and sign-off Kaihautu'!$A$39:$A$44</xm:f>
          </x14:formula1>
          <xm:sqref>E11:E19</xm:sqref>
        </x14:dataValidation>
        <x14:dataValidation type="list" allowBlank="1" showInputMessage="1" showErrorMessage="1" error="Use the drop down list (at the right of the cell)" xr:uid="{00000000-0002-0000-0A00-000006000000}">
          <x14:formula1>
            <xm:f>'Summary and sign-off Kaihautu'!$A$45:$A$46</xm:f>
          </x14:formula1>
          <xm:sqref>C11:C19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topLeftCell="A9" zoomScale="85" zoomScaleNormal="85" workbookViewId="0">
      <selection activeCell="G10" sqref="G10"/>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52" t="s">
        <v>51</v>
      </c>
      <c r="B1" s="152"/>
      <c r="C1" s="152"/>
      <c r="D1" s="152"/>
      <c r="E1" s="152"/>
      <c r="F1" s="152"/>
      <c r="G1" s="17"/>
      <c r="H1" s="17"/>
      <c r="I1" s="17"/>
      <c r="J1" s="17"/>
      <c r="K1" s="17"/>
    </row>
    <row r="2" spans="1:11" ht="21" customHeight="1" x14ac:dyDescent="0.25">
      <c r="A2" s="3" t="s">
        <v>52</v>
      </c>
      <c r="B2" s="159" t="s">
        <v>169</v>
      </c>
      <c r="C2" s="159"/>
      <c r="D2" s="159"/>
      <c r="E2" s="159"/>
      <c r="F2" s="159"/>
      <c r="G2" s="17"/>
      <c r="H2" s="17"/>
      <c r="I2" s="17"/>
      <c r="J2" s="17"/>
      <c r="K2" s="17"/>
    </row>
    <row r="3" spans="1:11" ht="21" customHeight="1" x14ac:dyDescent="0.25">
      <c r="A3" s="3" t="s">
        <v>53</v>
      </c>
      <c r="B3" s="159" t="s">
        <v>170</v>
      </c>
      <c r="C3" s="159"/>
      <c r="D3" s="159"/>
      <c r="E3" s="159"/>
      <c r="F3" s="159"/>
      <c r="G3" s="17"/>
      <c r="H3" s="17"/>
      <c r="I3" s="17"/>
      <c r="J3" s="17"/>
      <c r="K3" s="17"/>
    </row>
    <row r="4" spans="1:11" ht="21" customHeight="1" x14ac:dyDescent="0.25">
      <c r="A4" s="3" t="s">
        <v>54</v>
      </c>
      <c r="B4" s="160">
        <v>45839</v>
      </c>
      <c r="C4" s="160"/>
      <c r="D4" s="160"/>
      <c r="E4" s="160"/>
      <c r="F4" s="160"/>
      <c r="G4" s="17"/>
      <c r="H4" s="17"/>
      <c r="I4" s="17"/>
      <c r="J4" s="17"/>
      <c r="K4" s="17"/>
    </row>
    <row r="5" spans="1:11" ht="21" customHeight="1" x14ac:dyDescent="0.25">
      <c r="A5" s="3" t="s">
        <v>55</v>
      </c>
      <c r="B5" s="160">
        <v>46203</v>
      </c>
      <c r="C5" s="160"/>
      <c r="D5" s="160"/>
      <c r="E5" s="160"/>
      <c r="F5" s="160"/>
      <c r="G5" s="17"/>
      <c r="H5" s="17"/>
      <c r="I5" s="17"/>
      <c r="J5" s="17"/>
      <c r="K5" s="17"/>
    </row>
    <row r="6" spans="1:11" ht="21" customHeight="1" x14ac:dyDescent="0.25">
      <c r="A6" s="3" t="s">
        <v>56</v>
      </c>
      <c r="B6" s="158" t="str">
        <f>IF(AND(Travel!B7&lt;&gt;A30,Hospitality!B7&lt;&gt;A30,'All other expenses'!B7&lt;&gt;A30,'Gifts and benefits'!B7&lt;&gt;A30),A31,IF(AND(Travel!B7=A30,Hospitality!B7=A30,'All other expenses'!B7=A30,'Gifts and benefits'!B7=A30),A33,A32))</f>
        <v>Data and totals checked on all sheets</v>
      </c>
      <c r="C6" s="158"/>
      <c r="D6" s="158"/>
      <c r="E6" s="158"/>
      <c r="F6" s="158"/>
      <c r="G6" s="23"/>
      <c r="H6" s="17"/>
      <c r="I6" s="17"/>
      <c r="J6" s="17"/>
      <c r="K6" s="17"/>
    </row>
    <row r="7" spans="1:11" ht="21" customHeight="1" x14ac:dyDescent="0.25">
      <c r="A7" s="3" t="s">
        <v>57</v>
      </c>
      <c r="B7" s="150" t="s">
        <v>89</v>
      </c>
      <c r="C7" s="150"/>
      <c r="D7" s="150"/>
      <c r="E7" s="150"/>
      <c r="F7" s="150"/>
      <c r="G7" s="23"/>
      <c r="H7" s="17"/>
      <c r="I7" s="17"/>
      <c r="J7" s="17"/>
      <c r="K7" s="17"/>
    </row>
    <row r="8" spans="1:11" ht="21" customHeight="1" x14ac:dyDescent="0.25">
      <c r="A8" s="3" t="s">
        <v>59</v>
      </c>
      <c r="B8" s="150" t="s">
        <v>173</v>
      </c>
      <c r="C8" s="150"/>
      <c r="D8" s="150"/>
      <c r="E8" s="150"/>
      <c r="F8" s="150"/>
      <c r="G8" s="23"/>
      <c r="H8" s="17"/>
      <c r="I8" s="17"/>
      <c r="J8" s="17"/>
      <c r="K8" s="17"/>
    </row>
    <row r="9" spans="1:11" ht="66.75" customHeight="1" x14ac:dyDescent="0.25">
      <c r="A9" s="157" t="s">
        <v>60</v>
      </c>
      <c r="B9" s="157"/>
      <c r="C9" s="157"/>
      <c r="D9" s="157"/>
      <c r="E9" s="157"/>
      <c r="F9" s="157"/>
      <c r="G9" s="23"/>
      <c r="H9" s="17"/>
      <c r="I9" s="17"/>
      <c r="J9" s="17"/>
      <c r="K9" s="17"/>
    </row>
    <row r="10" spans="1:11" s="94" customFormat="1" ht="36" customHeight="1" x14ac:dyDescent="0.3">
      <c r="A10" s="88" t="s">
        <v>61</v>
      </c>
      <c r="B10" s="89" t="s">
        <v>62</v>
      </c>
      <c r="C10" s="89" t="s">
        <v>63</v>
      </c>
      <c r="D10" s="90"/>
      <c r="E10" s="91" t="s">
        <v>29</v>
      </c>
      <c r="F10" s="92" t="s">
        <v>64</v>
      </c>
      <c r="G10" s="93"/>
      <c r="H10" s="93"/>
      <c r="I10" s="93"/>
      <c r="J10" s="93"/>
      <c r="K10" s="93"/>
    </row>
    <row r="11" spans="1:11" ht="27.75" customHeight="1" x14ac:dyDescent="0.35">
      <c r="A11" s="8" t="s">
        <v>65</v>
      </c>
      <c r="B11" s="60">
        <f>B15+B16+B17</f>
        <v>4493.8600000000015</v>
      </c>
      <c r="C11" s="67" t="str">
        <f>IF(Travel!B6="",A34,Travel!B6)</f>
        <v>Figures exclude GST</v>
      </c>
      <c r="D11" s="6"/>
      <c r="E11" s="8" t="s">
        <v>66</v>
      </c>
      <c r="F11" s="33">
        <f>'Gifts and benefits'!C26</f>
        <v>11</v>
      </c>
      <c r="G11" s="29"/>
      <c r="H11" s="29"/>
      <c r="I11" s="29"/>
      <c r="J11" s="29"/>
      <c r="K11" s="29"/>
    </row>
    <row r="12" spans="1:11" ht="27.75" customHeight="1" x14ac:dyDescent="0.35">
      <c r="A12" s="8" t="s">
        <v>24</v>
      </c>
      <c r="B12" s="60">
        <f>Hospitality!B28</f>
        <v>1179.71</v>
      </c>
      <c r="C12" s="67" t="str">
        <f>IF(Hospitality!B6="",A34,Hospitality!B6)</f>
        <v>Figures exclude GST</v>
      </c>
      <c r="D12" s="6"/>
      <c r="E12" s="8" t="s">
        <v>67</v>
      </c>
      <c r="F12" s="33">
        <f>'Gifts and benefits'!C27</f>
        <v>11</v>
      </c>
      <c r="G12" s="29"/>
      <c r="H12" s="29"/>
      <c r="I12" s="29"/>
      <c r="J12" s="29"/>
      <c r="K12" s="29"/>
    </row>
    <row r="13" spans="1:11" ht="27.75" customHeight="1" x14ac:dyDescent="0.25">
      <c r="A13" s="8" t="s">
        <v>68</v>
      </c>
      <c r="B13" s="60">
        <f>'All other expenses'!B19</f>
        <v>0</v>
      </c>
      <c r="C13" s="67" t="str">
        <f>IF('All other expenses'!B6="",A34,'All other expenses'!B6)</f>
        <v>Figures exclude GST</v>
      </c>
      <c r="D13" s="6"/>
      <c r="E13" s="8" t="s">
        <v>69</v>
      </c>
      <c r="F13" s="33">
        <f>'Gifts and benefits'!C28</f>
        <v>0</v>
      </c>
      <c r="G13" s="17"/>
      <c r="H13" s="17"/>
      <c r="I13" s="17"/>
      <c r="J13" s="17"/>
      <c r="K13" s="17"/>
    </row>
    <row r="14" spans="1:11" ht="12.75" customHeight="1" x14ac:dyDescent="0.25">
      <c r="A14" s="7"/>
      <c r="B14" s="61"/>
      <c r="C14" s="68"/>
      <c r="D14" s="34"/>
      <c r="E14" s="6"/>
      <c r="F14" s="35"/>
      <c r="G14" s="17"/>
      <c r="H14" s="17"/>
      <c r="I14" s="17"/>
      <c r="J14" s="17"/>
      <c r="K14" s="17"/>
    </row>
    <row r="15" spans="1:11" ht="27.75" customHeight="1" x14ac:dyDescent="0.25">
      <c r="A15" s="9" t="s">
        <v>70</v>
      </c>
      <c r="B15" s="62">
        <f>Travel!B31</f>
        <v>800.76999999999987</v>
      </c>
      <c r="C15" s="69" t="str">
        <f>C11</f>
        <v>Figures exclude GST</v>
      </c>
      <c r="D15" s="6"/>
      <c r="E15" s="6"/>
      <c r="F15" s="35"/>
      <c r="G15" s="17"/>
      <c r="H15" s="17"/>
      <c r="I15" s="17"/>
      <c r="J15" s="17"/>
      <c r="K15" s="17"/>
    </row>
    <row r="16" spans="1:11" ht="27.75" customHeight="1" x14ac:dyDescent="0.25">
      <c r="A16" s="9" t="s">
        <v>71</v>
      </c>
      <c r="B16" s="62">
        <f>Travel!B61</f>
        <v>3641.7500000000018</v>
      </c>
      <c r="C16" s="69" t="str">
        <f>C11</f>
        <v>Figures exclude GST</v>
      </c>
      <c r="D16" s="36"/>
      <c r="E16" s="6"/>
      <c r="F16" s="37"/>
      <c r="G16" s="17"/>
      <c r="H16" s="17"/>
      <c r="I16" s="17"/>
      <c r="J16" s="17"/>
      <c r="K16" s="17"/>
    </row>
    <row r="17" spans="1:11" ht="27.75" customHeight="1" x14ac:dyDescent="0.25">
      <c r="A17" s="9" t="s">
        <v>72</v>
      </c>
      <c r="B17" s="62">
        <f>Travel!B72</f>
        <v>51.34</v>
      </c>
      <c r="C17" s="69" t="str">
        <f>C11</f>
        <v>Figures exclude GST</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73</v>
      </c>
      <c r="B19" s="19"/>
      <c r="C19" s="17"/>
      <c r="D19" s="17"/>
      <c r="E19" s="17"/>
      <c r="F19" s="17"/>
      <c r="G19" s="17"/>
      <c r="H19" s="17"/>
      <c r="I19" s="17"/>
      <c r="J19" s="17"/>
      <c r="K19" s="17"/>
    </row>
    <row r="20" spans="1:11" x14ac:dyDescent="0.25">
      <c r="A20" s="20" t="s">
        <v>74</v>
      </c>
      <c r="D20" s="17"/>
      <c r="E20" s="17"/>
      <c r="F20" s="17"/>
      <c r="G20" s="17"/>
      <c r="H20" s="17"/>
      <c r="I20" s="17"/>
      <c r="J20" s="17"/>
      <c r="K20" s="17"/>
    </row>
    <row r="21" spans="1:11" ht="12.65" customHeight="1" x14ac:dyDescent="0.25">
      <c r="A21" s="20" t="s">
        <v>75</v>
      </c>
      <c r="D21" s="17"/>
      <c r="E21" s="17"/>
      <c r="F21" s="17"/>
      <c r="G21" s="17"/>
      <c r="H21" s="17"/>
      <c r="I21" s="17"/>
      <c r="J21" s="17"/>
      <c r="K21" s="17"/>
    </row>
    <row r="22" spans="1:11" ht="12.65" customHeight="1" x14ac:dyDescent="0.25">
      <c r="A22" s="20" t="s">
        <v>76</v>
      </c>
      <c r="D22" s="17"/>
      <c r="E22" s="17"/>
      <c r="F22" s="17"/>
      <c r="G22" s="17"/>
      <c r="H22" s="17"/>
      <c r="I22" s="17"/>
      <c r="J22" s="17"/>
      <c r="K22" s="17"/>
    </row>
    <row r="23" spans="1:11" ht="12.65" customHeight="1" x14ac:dyDescent="0.25">
      <c r="A23" s="20" t="s">
        <v>77</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78</v>
      </c>
      <c r="B25" s="13"/>
      <c r="C25" s="13"/>
      <c r="D25" s="13"/>
      <c r="E25" s="13"/>
      <c r="F25" s="13"/>
      <c r="G25" s="17"/>
      <c r="H25" s="17"/>
      <c r="I25" s="17"/>
      <c r="J25" s="17"/>
      <c r="K25" s="17"/>
    </row>
    <row r="26" spans="1:11" ht="12.75" hidden="1" customHeight="1" x14ac:dyDescent="0.25">
      <c r="A26" s="11" t="s">
        <v>79</v>
      </c>
      <c r="B26" s="4"/>
      <c r="C26" s="4"/>
      <c r="D26" s="11"/>
      <c r="E26" s="11"/>
      <c r="F26" s="11"/>
      <c r="G26" s="17"/>
      <c r="H26" s="17"/>
      <c r="I26" s="17"/>
      <c r="J26" s="17"/>
      <c r="K26" s="17"/>
    </row>
    <row r="27" spans="1:11" hidden="1" x14ac:dyDescent="0.25">
      <c r="A27" s="10" t="s">
        <v>80</v>
      </c>
      <c r="B27" s="10"/>
      <c r="C27" s="10"/>
      <c r="D27" s="10"/>
      <c r="E27" s="10"/>
      <c r="F27" s="10"/>
      <c r="G27" s="17"/>
      <c r="H27" s="17"/>
      <c r="I27" s="17"/>
      <c r="J27" s="17"/>
      <c r="K27" s="17"/>
    </row>
    <row r="28" spans="1:11" hidden="1" x14ac:dyDescent="0.25">
      <c r="A28" s="10" t="s">
        <v>81</v>
      </c>
      <c r="B28" s="10"/>
      <c r="C28" s="10"/>
      <c r="D28" s="10"/>
      <c r="E28" s="10"/>
      <c r="F28" s="10"/>
      <c r="G28" s="17"/>
      <c r="H28" s="17"/>
      <c r="I28" s="17"/>
      <c r="J28" s="17"/>
      <c r="K28" s="17"/>
    </row>
    <row r="29" spans="1:11" hidden="1" x14ac:dyDescent="0.25">
      <c r="A29" s="11" t="s">
        <v>82</v>
      </c>
      <c r="B29" s="11"/>
      <c r="C29" s="11"/>
      <c r="D29" s="11"/>
      <c r="E29" s="11"/>
      <c r="F29" s="11"/>
      <c r="G29" s="17"/>
      <c r="H29" s="17"/>
      <c r="I29" s="17"/>
      <c r="J29" s="17"/>
      <c r="K29" s="17"/>
    </row>
    <row r="30" spans="1:11" hidden="1" x14ac:dyDescent="0.25">
      <c r="A30" s="11" t="s">
        <v>83</v>
      </c>
      <c r="B30" s="11"/>
      <c r="C30" s="11"/>
      <c r="D30" s="11"/>
      <c r="E30" s="11"/>
      <c r="F30" s="11"/>
      <c r="G30" s="17"/>
      <c r="H30" s="17"/>
      <c r="I30" s="17"/>
      <c r="J30" s="17"/>
      <c r="K30" s="17"/>
    </row>
    <row r="31" spans="1:11" hidden="1" x14ac:dyDescent="0.25">
      <c r="A31" s="10" t="s">
        <v>84</v>
      </c>
      <c r="B31" s="10"/>
      <c r="C31" s="10"/>
      <c r="D31" s="10"/>
      <c r="E31" s="10"/>
      <c r="F31" s="10"/>
      <c r="G31" s="17"/>
      <c r="H31" s="17"/>
      <c r="I31" s="17"/>
      <c r="J31" s="17"/>
      <c r="K31" s="17"/>
    </row>
    <row r="32" spans="1:11" hidden="1" x14ac:dyDescent="0.25">
      <c r="A32" s="10" t="s">
        <v>85</v>
      </c>
      <c r="B32" s="10"/>
      <c r="C32" s="10"/>
      <c r="D32" s="10"/>
      <c r="E32" s="10"/>
      <c r="F32" s="10"/>
      <c r="G32" s="17"/>
      <c r="H32" s="17"/>
      <c r="I32" s="17"/>
      <c r="J32" s="17"/>
      <c r="K32" s="17"/>
    </row>
    <row r="33" spans="1:11" hidden="1" x14ac:dyDescent="0.25">
      <c r="A33" s="10" t="s">
        <v>86</v>
      </c>
      <c r="B33" s="10"/>
      <c r="C33" s="10"/>
      <c r="D33" s="10"/>
      <c r="E33" s="10"/>
      <c r="F33" s="10"/>
      <c r="G33" s="17"/>
      <c r="H33" s="17"/>
      <c r="I33" s="17"/>
      <c r="J33" s="17"/>
      <c r="K33" s="17"/>
    </row>
    <row r="34" spans="1:11" hidden="1" x14ac:dyDescent="0.25">
      <c r="A34" s="11" t="s">
        <v>87</v>
      </c>
      <c r="B34" s="11"/>
      <c r="C34" s="11"/>
      <c r="D34" s="11"/>
      <c r="E34" s="11"/>
      <c r="F34" s="11"/>
      <c r="G34" s="17"/>
      <c r="H34" s="17"/>
      <c r="I34" s="17"/>
      <c r="J34" s="17"/>
      <c r="K34" s="17"/>
    </row>
    <row r="35" spans="1:11" hidden="1" x14ac:dyDescent="0.25">
      <c r="A35" s="11" t="s">
        <v>88</v>
      </c>
      <c r="B35" s="11"/>
      <c r="C35" s="11"/>
      <c r="D35" s="11"/>
      <c r="E35" s="11"/>
      <c r="F35" s="11"/>
      <c r="G35" s="17"/>
      <c r="H35" s="17"/>
      <c r="I35" s="17"/>
      <c r="J35" s="17"/>
      <c r="K35" s="17"/>
    </row>
    <row r="36" spans="1:11" hidden="1" x14ac:dyDescent="0.25">
      <c r="A36" s="10" t="s">
        <v>58</v>
      </c>
      <c r="B36" s="64"/>
      <c r="C36" s="64"/>
      <c r="D36" s="64"/>
      <c r="E36" s="64"/>
      <c r="F36" s="64"/>
      <c r="G36" s="17"/>
      <c r="H36" s="17"/>
      <c r="I36" s="17"/>
      <c r="J36" s="17"/>
      <c r="K36" s="17"/>
    </row>
    <row r="37" spans="1:11" hidden="1" x14ac:dyDescent="0.25">
      <c r="A37" s="10" t="s">
        <v>89</v>
      </c>
      <c r="B37" s="64"/>
      <c r="C37" s="64"/>
      <c r="D37" s="64"/>
      <c r="E37" s="64"/>
      <c r="F37" s="64"/>
      <c r="G37" s="17"/>
      <c r="H37" s="17"/>
      <c r="I37" s="17"/>
      <c r="J37" s="17"/>
      <c r="K37" s="17"/>
    </row>
    <row r="38" spans="1:11" hidden="1" x14ac:dyDescent="0.25">
      <c r="A38" s="10" t="s">
        <v>168</v>
      </c>
      <c r="B38" s="64"/>
      <c r="C38" s="64"/>
      <c r="D38" s="64"/>
      <c r="E38" s="64"/>
      <c r="F38" s="64"/>
      <c r="G38" s="17"/>
      <c r="H38" s="17"/>
      <c r="I38" s="17"/>
      <c r="J38" s="17"/>
      <c r="K38" s="17"/>
    </row>
    <row r="39" spans="1:11" hidden="1" x14ac:dyDescent="0.25">
      <c r="A39" s="11" t="s">
        <v>90</v>
      </c>
      <c r="B39" s="4"/>
      <c r="C39" s="4"/>
      <c r="D39" s="4"/>
      <c r="E39" s="4"/>
      <c r="F39" s="4"/>
      <c r="G39" s="17"/>
      <c r="H39" s="17"/>
      <c r="I39" s="17"/>
      <c r="J39" s="17"/>
      <c r="K39" s="17"/>
    </row>
    <row r="40" spans="1:11" hidden="1" x14ac:dyDescent="0.25">
      <c r="A40" s="4" t="s">
        <v>91</v>
      </c>
      <c r="B40" s="4"/>
      <c r="C40" s="4"/>
      <c r="D40" s="4"/>
      <c r="E40" s="4"/>
      <c r="F40" s="4"/>
      <c r="G40" s="17"/>
      <c r="H40" s="17"/>
      <c r="I40" s="17"/>
      <c r="J40" s="17"/>
      <c r="K40" s="17"/>
    </row>
    <row r="41" spans="1:11" hidden="1" x14ac:dyDescent="0.25">
      <c r="A41" s="4" t="s">
        <v>92</v>
      </c>
      <c r="B41" s="4"/>
      <c r="C41" s="4"/>
      <c r="D41" s="4"/>
      <c r="E41" s="4"/>
      <c r="F41" s="4"/>
      <c r="G41" s="17"/>
      <c r="H41" s="17"/>
      <c r="I41" s="17"/>
      <c r="J41" s="17"/>
      <c r="K41" s="17"/>
    </row>
    <row r="42" spans="1:11" hidden="1" x14ac:dyDescent="0.25">
      <c r="A42" s="4" t="s">
        <v>93</v>
      </c>
      <c r="B42" s="4"/>
      <c r="C42" s="4"/>
      <c r="D42" s="4"/>
      <c r="E42" s="4"/>
      <c r="F42" s="4"/>
      <c r="G42" s="17"/>
      <c r="H42" s="17"/>
      <c r="I42" s="17"/>
      <c r="J42" s="17"/>
      <c r="K42" s="17"/>
    </row>
    <row r="43" spans="1:11" hidden="1" x14ac:dyDescent="0.25">
      <c r="A43" s="4" t="s">
        <v>94</v>
      </c>
      <c r="B43" s="4"/>
      <c r="C43" s="4"/>
      <c r="D43" s="4"/>
      <c r="E43" s="4"/>
      <c r="F43" s="4"/>
      <c r="G43" s="17"/>
      <c r="H43" s="17"/>
      <c r="I43" s="17"/>
      <c r="J43" s="17"/>
      <c r="K43" s="17"/>
    </row>
    <row r="44" spans="1:11" hidden="1" x14ac:dyDescent="0.25">
      <c r="A44" s="4" t="s">
        <v>95</v>
      </c>
      <c r="B44" s="4"/>
      <c r="C44" s="4"/>
      <c r="D44" s="4"/>
      <c r="E44" s="4"/>
      <c r="F44" s="4"/>
      <c r="G44" s="17"/>
      <c r="H44" s="17"/>
      <c r="I44" s="17"/>
      <c r="J44" s="17"/>
      <c r="K44" s="17"/>
    </row>
    <row r="45" spans="1:11" hidden="1" x14ac:dyDescent="0.25">
      <c r="A45" s="65" t="s">
        <v>96</v>
      </c>
      <c r="B45" s="64"/>
      <c r="C45" s="64"/>
      <c r="D45" s="64"/>
      <c r="E45" s="64"/>
      <c r="F45" s="64"/>
      <c r="G45" s="17"/>
      <c r="H45" s="17"/>
      <c r="I45" s="17"/>
      <c r="J45" s="17"/>
      <c r="K45" s="17"/>
    </row>
    <row r="46" spans="1:11" hidden="1" x14ac:dyDescent="0.25">
      <c r="A46" s="64" t="s">
        <v>97</v>
      </c>
      <c r="B46" s="64"/>
      <c r="C46" s="64"/>
      <c r="D46" s="64"/>
      <c r="E46" s="64"/>
      <c r="F46" s="64"/>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2" t="s">
        <v>98</v>
      </c>
      <c r="B48" s="64"/>
      <c r="C48" s="64"/>
      <c r="D48" s="64"/>
      <c r="E48" s="64"/>
      <c r="F48" s="64"/>
      <c r="G48" s="17"/>
      <c r="H48" s="17"/>
      <c r="I48" s="17"/>
      <c r="J48" s="17"/>
      <c r="K48" s="17"/>
    </row>
    <row r="49" spans="1:11" ht="25" hidden="1" x14ac:dyDescent="0.25">
      <c r="A49" s="82" t="s">
        <v>99</v>
      </c>
      <c r="B49" s="64"/>
      <c r="C49" s="64"/>
      <c r="D49" s="64"/>
      <c r="E49" s="64"/>
      <c r="F49" s="64"/>
      <c r="G49" s="17"/>
      <c r="H49" s="17"/>
      <c r="I49" s="17"/>
      <c r="J49" s="17"/>
      <c r="K49" s="17"/>
    </row>
    <row r="50" spans="1:11" ht="25" hidden="1" x14ac:dyDescent="0.25">
      <c r="A50" s="83" t="s">
        <v>100</v>
      </c>
      <c r="B50" s="4"/>
      <c r="C50" s="4"/>
      <c r="D50" s="4"/>
      <c r="E50" s="4"/>
      <c r="F50" s="4"/>
      <c r="G50" s="17"/>
      <c r="H50" s="17"/>
      <c r="I50" s="17"/>
      <c r="J50" s="17"/>
      <c r="K50" s="17"/>
    </row>
    <row r="51" spans="1:11" ht="25" hidden="1" x14ac:dyDescent="0.25">
      <c r="A51" s="83" t="s">
        <v>101</v>
      </c>
      <c r="B51" s="4"/>
      <c r="C51" s="4"/>
      <c r="D51" s="4"/>
      <c r="E51" s="4"/>
      <c r="F51" s="4"/>
      <c r="G51" s="17"/>
      <c r="H51" s="17"/>
      <c r="I51" s="17"/>
      <c r="J51" s="17"/>
      <c r="K51" s="17"/>
    </row>
    <row r="52" spans="1:11" ht="37.5" hidden="1" x14ac:dyDescent="0.3">
      <c r="A52" s="83" t="s">
        <v>102</v>
      </c>
      <c r="B52" s="75"/>
      <c r="C52" s="75"/>
      <c r="D52" s="75"/>
      <c r="E52" s="11"/>
      <c r="F52" s="11"/>
      <c r="G52" s="17"/>
      <c r="H52" s="17"/>
      <c r="I52" s="17"/>
      <c r="J52" s="17"/>
      <c r="K52" s="17"/>
    </row>
    <row r="53" spans="1:11" ht="13" hidden="1" x14ac:dyDescent="0.3">
      <c r="A53" s="80" t="s">
        <v>103</v>
      </c>
      <c r="B53" s="74"/>
      <c r="C53" s="74"/>
      <c r="D53" s="74"/>
      <c r="E53" s="10"/>
      <c r="F53" s="10" t="b">
        <v>1</v>
      </c>
      <c r="G53" s="17"/>
      <c r="H53" s="17"/>
      <c r="I53" s="17"/>
      <c r="J53" s="17"/>
      <c r="K53" s="17"/>
    </row>
    <row r="54" spans="1:11" ht="13" hidden="1" x14ac:dyDescent="0.3">
      <c r="A54" s="81" t="s">
        <v>104</v>
      </c>
      <c r="B54" s="80"/>
      <c r="C54" s="80"/>
      <c r="D54" s="80"/>
      <c r="E54" s="10"/>
      <c r="F54" s="10" t="b">
        <v>0</v>
      </c>
      <c r="G54" s="17"/>
      <c r="H54" s="17"/>
      <c r="I54" s="17"/>
      <c r="J54" s="17"/>
      <c r="K54" s="17"/>
    </row>
    <row r="55" spans="1:11" ht="13" hidden="1" x14ac:dyDescent="0.25">
      <c r="A55" s="84"/>
      <c r="B55" s="76">
        <f>COUNT(Travel!B12:B30)</f>
        <v>5</v>
      </c>
      <c r="C55" s="76"/>
      <c r="D55" s="76">
        <f>COUNTIF(Travel!D12:D30,"*")</f>
        <v>5</v>
      </c>
      <c r="E55" s="77"/>
      <c r="F55" s="77" t="b">
        <f>MIN(B55,D55)=MAX(B55,D55)</f>
        <v>1</v>
      </c>
      <c r="G55" s="17"/>
      <c r="H55" s="17"/>
      <c r="I55" s="17"/>
      <c r="J55" s="17"/>
      <c r="K55" s="17"/>
    </row>
    <row r="56" spans="1:11" ht="13" hidden="1" x14ac:dyDescent="0.25">
      <c r="A56" s="84" t="s">
        <v>105</v>
      </c>
      <c r="B56" s="76">
        <f>COUNT(Travel!B35:B60)</f>
        <v>23</v>
      </c>
      <c r="C56" s="76"/>
      <c r="D56" s="76">
        <f>COUNTIF(Travel!D35:D60,"*")</f>
        <v>23</v>
      </c>
      <c r="E56" s="77"/>
      <c r="F56" s="77" t="b">
        <f>MIN(B56,D56)=MAX(B56,D56)</f>
        <v>1</v>
      </c>
    </row>
    <row r="57" spans="1:11" ht="13" hidden="1" x14ac:dyDescent="0.3">
      <c r="A57" s="85"/>
      <c r="B57" s="76">
        <f>COUNT(Travel!B65:B71)</f>
        <v>5</v>
      </c>
      <c r="C57" s="76"/>
      <c r="D57" s="76">
        <f>COUNTIF(Travel!D65:D71,"*")</f>
        <v>5</v>
      </c>
      <c r="E57" s="77"/>
      <c r="F57" s="77" t="b">
        <f>MIN(B57,D57)=MAX(B57,D57)</f>
        <v>1</v>
      </c>
    </row>
    <row r="58" spans="1:11" ht="13" hidden="1" x14ac:dyDescent="0.3">
      <c r="A58" s="86" t="s">
        <v>106</v>
      </c>
      <c r="B58" s="78">
        <f>COUNT(Hospitality!B11:B27)</f>
        <v>14</v>
      </c>
      <c r="C58" s="78"/>
      <c r="D58" s="78">
        <f>COUNTIF(Hospitality!D11:D27,"*")</f>
        <v>14</v>
      </c>
      <c r="E58" s="79"/>
      <c r="F58" s="79" t="b">
        <f>MIN(B58,D58)=MAX(B58,D58)</f>
        <v>1</v>
      </c>
    </row>
    <row r="59" spans="1:11" ht="13" hidden="1" x14ac:dyDescent="0.3">
      <c r="A59" s="87" t="s">
        <v>107</v>
      </c>
      <c r="B59" s="77">
        <f>COUNT('All other expenses'!B11:B18)</f>
        <v>0</v>
      </c>
      <c r="C59" s="77"/>
      <c r="D59" s="77">
        <f>COUNTIF('All other expenses'!D11:D18,"*")</f>
        <v>0</v>
      </c>
      <c r="E59" s="77"/>
      <c r="F59" s="77" t="b">
        <f>MIN(B59,D59)=MAX(B59,D59)</f>
        <v>1</v>
      </c>
    </row>
    <row r="60" spans="1:11" ht="13" hidden="1" x14ac:dyDescent="0.3">
      <c r="A60" s="86" t="s">
        <v>108</v>
      </c>
      <c r="B60" s="78">
        <f>COUNTIF('Gifts and benefits'!B11:B25,"*")</f>
        <v>11</v>
      </c>
      <c r="C60" s="78">
        <f>COUNTIF('Gifts and benefits'!C11:C25,"*")</f>
        <v>11</v>
      </c>
      <c r="D60" s="78"/>
      <c r="E60" s="78">
        <f>COUNTA('Gifts and benefits'!E11:E25)</f>
        <v>11</v>
      </c>
      <c r="F60" s="79" t="b">
        <f>MIN(B60,C60,E60)=MAX(B60,C60,E60)</f>
        <v>1</v>
      </c>
    </row>
    <row r="61" spans="1:11" x14ac:dyDescent="0.25"/>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3" priority="2" operator="equal">
      <formula>$A$36</formula>
    </cfRule>
  </conditionalFormatting>
  <conditionalFormatting sqref="B8:F8">
    <cfRule type="cellIs" dxfId="2"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65"/>
  <sheetViews>
    <sheetView topLeftCell="A34" zoomScale="85" zoomScaleNormal="85" workbookViewId="0">
      <selection activeCell="C45" sqref="C45"/>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52" t="s">
        <v>109</v>
      </c>
      <c r="B1" s="152"/>
      <c r="C1" s="152"/>
      <c r="D1" s="152"/>
      <c r="E1" s="152"/>
      <c r="F1" s="17"/>
    </row>
    <row r="2" spans="1:6" ht="21" customHeight="1" x14ac:dyDescent="0.25">
      <c r="A2" s="3" t="s">
        <v>52</v>
      </c>
      <c r="B2" s="151" t="str">
        <f>'Summary and sign-off CE'!B2:F2</f>
        <v>Museum of New Zealand Te Papa Tongarewa</v>
      </c>
      <c r="C2" s="151"/>
      <c r="D2" s="151"/>
      <c r="E2" s="151"/>
      <c r="F2" s="17"/>
    </row>
    <row r="3" spans="1:6" ht="21" customHeight="1" x14ac:dyDescent="0.25">
      <c r="A3" s="3" t="s">
        <v>110</v>
      </c>
      <c r="B3" s="151" t="str">
        <f>'Summary and sign-off CE'!B3:F3</f>
        <v>Courtney Johnston</v>
      </c>
      <c r="C3" s="151"/>
      <c r="D3" s="151"/>
      <c r="E3" s="151"/>
      <c r="F3" s="17"/>
    </row>
    <row r="4" spans="1:6" ht="21" customHeight="1" x14ac:dyDescent="0.25">
      <c r="A4" s="3" t="s">
        <v>111</v>
      </c>
      <c r="B4" s="151">
        <f>'Summary and sign-off CE'!B4:F4</f>
        <v>45839</v>
      </c>
      <c r="C4" s="151"/>
      <c r="D4" s="151"/>
      <c r="E4" s="151"/>
      <c r="F4" s="17"/>
    </row>
    <row r="5" spans="1:6" ht="21" customHeight="1" x14ac:dyDescent="0.25">
      <c r="A5" s="3" t="s">
        <v>112</v>
      </c>
      <c r="B5" s="151">
        <f>'Summary and sign-off CE'!B5:F5</f>
        <v>46203</v>
      </c>
      <c r="C5" s="151"/>
      <c r="D5" s="151"/>
      <c r="E5" s="151"/>
      <c r="F5" s="17"/>
    </row>
    <row r="6" spans="1:6" ht="21" customHeight="1" x14ac:dyDescent="0.25">
      <c r="A6" s="3" t="s">
        <v>113</v>
      </c>
      <c r="B6" s="150" t="s">
        <v>81</v>
      </c>
      <c r="C6" s="150"/>
      <c r="D6" s="150"/>
      <c r="E6" s="150"/>
      <c r="F6" s="17"/>
    </row>
    <row r="7" spans="1:6" ht="21" customHeight="1" x14ac:dyDescent="0.25">
      <c r="A7" s="3" t="s">
        <v>56</v>
      </c>
      <c r="B7" s="150" t="s">
        <v>83</v>
      </c>
      <c r="C7" s="150"/>
      <c r="D7" s="150"/>
      <c r="E7" s="150"/>
      <c r="F7" s="17"/>
    </row>
    <row r="8" spans="1:6" ht="36" customHeight="1" x14ac:dyDescent="0.3">
      <c r="A8" s="162" t="s">
        <v>114</v>
      </c>
      <c r="B8" s="155"/>
      <c r="C8" s="155"/>
      <c r="D8" s="155"/>
      <c r="E8" s="155"/>
      <c r="F8" s="19"/>
    </row>
    <row r="9" spans="1:6" ht="36" customHeight="1" x14ac:dyDescent="0.3">
      <c r="A9" s="163" t="s">
        <v>115</v>
      </c>
      <c r="B9" s="164"/>
      <c r="C9" s="164"/>
      <c r="D9" s="164"/>
      <c r="E9" s="164"/>
      <c r="F9" s="19"/>
    </row>
    <row r="10" spans="1:6" ht="24.75" customHeight="1" x14ac:dyDescent="0.35">
      <c r="A10" s="161" t="s">
        <v>116</v>
      </c>
      <c r="B10" s="165"/>
      <c r="C10" s="161"/>
      <c r="D10" s="161"/>
      <c r="E10" s="161"/>
      <c r="F10" s="29"/>
    </row>
    <row r="11" spans="1:6" ht="27" customHeight="1" x14ac:dyDescent="0.25">
      <c r="A11" s="24" t="s">
        <v>117</v>
      </c>
      <c r="B11" s="24" t="s">
        <v>118</v>
      </c>
      <c r="C11" s="24" t="s">
        <v>119</v>
      </c>
      <c r="D11" s="24" t="s">
        <v>120</v>
      </c>
      <c r="E11" s="24" t="s">
        <v>121</v>
      </c>
      <c r="F11" s="30"/>
    </row>
    <row r="12" spans="1:6" s="2" customFormat="1" hidden="1" x14ac:dyDescent="0.25">
      <c r="A12" s="96"/>
      <c r="B12" s="97"/>
      <c r="C12" s="98"/>
      <c r="D12" s="98"/>
      <c r="E12" s="99"/>
      <c r="F12" s="1"/>
    </row>
    <row r="13" spans="1:6" s="2" customFormat="1" x14ac:dyDescent="0.25">
      <c r="A13" s="120">
        <v>45869</v>
      </c>
      <c r="B13" s="121">
        <v>98.25</v>
      </c>
      <c r="C13" s="132" t="s">
        <v>260</v>
      </c>
      <c r="D13" s="132" t="s">
        <v>186</v>
      </c>
      <c r="E13" s="133" t="s">
        <v>184</v>
      </c>
    </row>
    <row r="14" spans="1:6" s="2" customFormat="1" x14ac:dyDescent="0.25">
      <c r="A14" s="120">
        <v>45869</v>
      </c>
      <c r="B14" s="121">
        <v>92.95</v>
      </c>
      <c r="C14" s="132" t="s">
        <v>260</v>
      </c>
      <c r="D14" s="132" t="s">
        <v>181</v>
      </c>
      <c r="E14" s="133" t="s">
        <v>184</v>
      </c>
    </row>
    <row r="15" spans="1:6" s="2" customFormat="1" x14ac:dyDescent="0.25">
      <c r="A15" s="120">
        <v>45869</v>
      </c>
      <c r="B15" s="121">
        <v>559.66999999999996</v>
      </c>
      <c r="C15" s="122" t="s">
        <v>208</v>
      </c>
      <c r="D15" s="132" t="s">
        <v>182</v>
      </c>
      <c r="E15" s="123" t="s">
        <v>185</v>
      </c>
      <c r="F15" s="1"/>
    </row>
    <row r="16" spans="1:6" s="2" customFormat="1" x14ac:dyDescent="0.25">
      <c r="A16" s="120">
        <v>45869</v>
      </c>
      <c r="B16" s="121">
        <v>45.01</v>
      </c>
      <c r="C16" s="122" t="s">
        <v>208</v>
      </c>
      <c r="D16" s="132" t="s">
        <v>186</v>
      </c>
      <c r="E16" s="123" t="s">
        <v>185</v>
      </c>
      <c r="F16" s="1"/>
    </row>
    <row r="17" spans="1:6" s="2" customFormat="1" x14ac:dyDescent="0.25">
      <c r="A17" s="120">
        <v>45869</v>
      </c>
      <c r="B17" s="121">
        <v>4.8899999999999997</v>
      </c>
      <c r="C17" s="122" t="s">
        <v>208</v>
      </c>
      <c r="D17" s="132" t="s">
        <v>181</v>
      </c>
      <c r="E17" s="123" t="s">
        <v>185</v>
      </c>
      <c r="F17" s="1"/>
    </row>
    <row r="18" spans="1:6" s="2" customFormat="1" x14ac:dyDescent="0.25">
      <c r="A18" s="120"/>
      <c r="B18" s="121"/>
      <c r="C18" s="122"/>
      <c r="D18" s="132"/>
      <c r="E18" s="123"/>
      <c r="F18" s="1"/>
    </row>
    <row r="19" spans="1:6" s="2" customFormat="1" x14ac:dyDescent="0.25">
      <c r="A19" s="120"/>
      <c r="B19" s="121"/>
      <c r="C19" s="122"/>
      <c r="D19" s="132"/>
      <c r="E19" s="123"/>
      <c r="F19" s="1"/>
    </row>
    <row r="20" spans="1:6" s="2" customFormat="1" x14ac:dyDescent="0.25">
      <c r="A20" s="120"/>
      <c r="B20" s="121"/>
      <c r="C20" s="122"/>
      <c r="D20" s="122"/>
      <c r="E20" s="123"/>
      <c r="F20" s="1"/>
    </row>
    <row r="21" spans="1:6" s="2" customFormat="1" x14ac:dyDescent="0.25">
      <c r="A21" s="120"/>
      <c r="B21" s="121"/>
      <c r="C21" s="122"/>
      <c r="D21" s="122"/>
      <c r="E21" s="123"/>
      <c r="F21" s="1"/>
    </row>
    <row r="22" spans="1:6" s="2" customFormat="1" x14ac:dyDescent="0.25">
      <c r="A22" s="120"/>
      <c r="B22" s="121"/>
      <c r="C22" s="122"/>
      <c r="D22" s="122"/>
      <c r="E22" s="123"/>
      <c r="F22" s="1"/>
    </row>
    <row r="23" spans="1:6" s="2" customFormat="1" x14ac:dyDescent="0.25">
      <c r="A23" s="120"/>
      <c r="B23" s="121"/>
      <c r="C23" s="122"/>
      <c r="D23" s="122"/>
      <c r="E23" s="123"/>
      <c r="F23" s="1"/>
    </row>
    <row r="24" spans="1:6" s="2" customFormat="1" x14ac:dyDescent="0.25">
      <c r="A24" s="120"/>
      <c r="B24" s="121"/>
      <c r="C24" s="122"/>
      <c r="D24" s="122"/>
      <c r="E24" s="123"/>
      <c r="F24" s="1"/>
    </row>
    <row r="25" spans="1:6" s="2" customFormat="1" x14ac:dyDescent="0.25">
      <c r="A25" s="120"/>
      <c r="B25" s="121"/>
      <c r="C25" s="122"/>
      <c r="D25" s="122"/>
      <c r="E25" s="123"/>
      <c r="F25" s="1"/>
    </row>
    <row r="26" spans="1:6" s="2" customFormat="1" x14ac:dyDescent="0.25">
      <c r="A26" s="120"/>
      <c r="B26" s="121"/>
      <c r="C26" s="122"/>
      <c r="D26" s="122"/>
      <c r="E26" s="123"/>
      <c r="F26" s="1"/>
    </row>
    <row r="27" spans="1:6" s="2" customFormat="1" x14ac:dyDescent="0.25">
      <c r="A27" s="120"/>
      <c r="B27" s="121"/>
      <c r="C27" s="122"/>
      <c r="D27" s="122"/>
      <c r="E27" s="123"/>
      <c r="F27" s="1"/>
    </row>
    <row r="28" spans="1:6" s="2" customFormat="1" x14ac:dyDescent="0.25">
      <c r="A28" s="120"/>
      <c r="B28" s="121"/>
      <c r="C28" s="122"/>
      <c r="D28" s="122"/>
      <c r="E28" s="123"/>
      <c r="F28" s="1"/>
    </row>
    <row r="29" spans="1:6" s="2" customFormat="1" x14ac:dyDescent="0.25">
      <c r="A29" s="120"/>
      <c r="B29" s="121"/>
      <c r="C29" s="122"/>
      <c r="D29" s="122"/>
      <c r="E29" s="123"/>
      <c r="F29" s="1"/>
    </row>
    <row r="30" spans="1:6" s="2" customFormat="1" x14ac:dyDescent="0.25">
      <c r="A30" s="106"/>
      <c r="B30" s="107"/>
      <c r="C30" s="108"/>
      <c r="D30" s="108"/>
      <c r="E30" s="109"/>
      <c r="F30" s="1"/>
    </row>
    <row r="31" spans="1:6" ht="19.5" customHeight="1" x14ac:dyDescent="0.25">
      <c r="A31" s="72" t="s">
        <v>122</v>
      </c>
      <c r="B31" s="73">
        <f>SUM(B12:B30)</f>
        <v>800.76999999999987</v>
      </c>
      <c r="C31" s="131" t="str">
        <f>IF(SUBTOTAL(3,B12:B30)=SUBTOTAL(103,B12:B30),'Summary and sign-off CE'!$A$48,'Summary and sign-off CE'!$A$49)</f>
        <v>Check - there are no hidden rows with data</v>
      </c>
      <c r="D31" s="149" t="str">
        <f>IF('Summary and sign-off CE'!F55='Summary and sign-off CE'!F54,'Summary and sign-off CE'!A51,'Summary and sign-off CE'!A50)</f>
        <v>Check - each entry provides sufficient information</v>
      </c>
      <c r="E31" s="149"/>
      <c r="F31" s="17"/>
    </row>
    <row r="32" spans="1:6" ht="10.5" customHeight="1" x14ac:dyDescent="0.3">
      <c r="A32" s="17"/>
      <c r="B32" s="19"/>
      <c r="C32" s="17"/>
      <c r="D32" s="17"/>
      <c r="E32" s="17"/>
      <c r="F32" s="17"/>
    </row>
    <row r="33" spans="1:6" ht="24.75" customHeight="1" x14ac:dyDescent="0.35">
      <c r="A33" s="161" t="s">
        <v>123</v>
      </c>
      <c r="B33" s="161"/>
      <c r="C33" s="161"/>
      <c r="D33" s="161"/>
      <c r="E33" s="161"/>
      <c r="F33" s="29"/>
    </row>
    <row r="34" spans="1:6" ht="27" customHeight="1" x14ac:dyDescent="0.25">
      <c r="A34" s="24" t="s">
        <v>117</v>
      </c>
      <c r="B34" s="24" t="s">
        <v>62</v>
      </c>
      <c r="C34" s="24" t="s">
        <v>124</v>
      </c>
      <c r="D34" s="24" t="s">
        <v>120</v>
      </c>
      <c r="E34" s="24" t="s">
        <v>121</v>
      </c>
      <c r="F34" s="30"/>
    </row>
    <row r="35" spans="1:6" s="2" customFormat="1" hidden="1" x14ac:dyDescent="0.25">
      <c r="A35" s="96"/>
      <c r="B35" s="97"/>
      <c r="C35" s="98"/>
      <c r="D35" s="98"/>
      <c r="E35" s="99"/>
      <c r="F35" s="1"/>
    </row>
    <row r="36" spans="1:6" s="2" customFormat="1" x14ac:dyDescent="0.25">
      <c r="A36" s="120">
        <v>45870</v>
      </c>
      <c r="B36" s="121">
        <v>169.57</v>
      </c>
      <c r="C36" s="132" t="s">
        <v>204</v>
      </c>
      <c r="D36" s="122" t="s">
        <v>182</v>
      </c>
      <c r="E36" s="133" t="s">
        <v>187</v>
      </c>
      <c r="F36" s="1"/>
    </row>
    <row r="37" spans="1:6" s="2" customFormat="1" x14ac:dyDescent="0.25">
      <c r="A37" s="120">
        <v>45870</v>
      </c>
      <c r="B37" s="121">
        <v>8.51</v>
      </c>
      <c r="C37" s="132" t="s">
        <v>204</v>
      </c>
      <c r="D37" s="122" t="s">
        <v>181</v>
      </c>
      <c r="E37" s="133" t="s">
        <v>187</v>
      </c>
      <c r="F37" s="1"/>
    </row>
    <row r="38" spans="1:6" s="2" customFormat="1" x14ac:dyDescent="0.25">
      <c r="A38" s="120">
        <v>45894</v>
      </c>
      <c r="B38" s="121">
        <v>380.87</v>
      </c>
      <c r="C38" s="132" t="s">
        <v>205</v>
      </c>
      <c r="D38" s="122" t="s">
        <v>182</v>
      </c>
      <c r="E38" s="133" t="s">
        <v>178</v>
      </c>
      <c r="F38" s="1"/>
    </row>
    <row r="39" spans="1:6" s="2" customFormat="1" x14ac:dyDescent="0.25">
      <c r="A39" s="120">
        <v>45894</v>
      </c>
      <c r="B39" s="121">
        <v>424.26</v>
      </c>
      <c r="C39" s="132" t="s">
        <v>205</v>
      </c>
      <c r="D39" s="132" t="s">
        <v>183</v>
      </c>
      <c r="E39" s="133" t="s">
        <v>178</v>
      </c>
      <c r="F39" s="1"/>
    </row>
    <row r="40" spans="1:6" s="2" customFormat="1" x14ac:dyDescent="0.25">
      <c r="A40" s="120">
        <v>45894</v>
      </c>
      <c r="B40" s="121">
        <v>38.51</v>
      </c>
      <c r="C40" s="132" t="s">
        <v>205</v>
      </c>
      <c r="D40" s="132" t="s">
        <v>181</v>
      </c>
      <c r="E40" s="133" t="s">
        <v>178</v>
      </c>
      <c r="F40" s="1"/>
    </row>
    <row r="41" spans="1:6" s="2" customFormat="1" x14ac:dyDescent="0.25">
      <c r="A41" s="120">
        <v>45894</v>
      </c>
      <c r="B41" s="121">
        <f>17.39+17.39</f>
        <v>34.78</v>
      </c>
      <c r="C41" s="132" t="s">
        <v>205</v>
      </c>
      <c r="D41" s="132" t="s">
        <v>180</v>
      </c>
      <c r="E41" s="133" t="s">
        <v>178</v>
      </c>
      <c r="F41" s="1"/>
    </row>
    <row r="42" spans="1:6" s="2" customFormat="1" x14ac:dyDescent="0.25">
      <c r="A42" s="120">
        <v>45933</v>
      </c>
      <c r="B42" s="121">
        <v>202.7</v>
      </c>
      <c r="C42" s="132" t="s">
        <v>206</v>
      </c>
      <c r="D42" s="122" t="s">
        <v>182</v>
      </c>
      <c r="E42" s="123" t="s">
        <v>207</v>
      </c>
      <c r="F42" s="1"/>
    </row>
    <row r="43" spans="1:6" s="2" customFormat="1" x14ac:dyDescent="0.25">
      <c r="A43" s="120">
        <v>45933</v>
      </c>
      <c r="B43" s="121">
        <v>33.51</v>
      </c>
      <c r="C43" s="132" t="s">
        <v>206</v>
      </c>
      <c r="D43" s="122" t="s">
        <v>181</v>
      </c>
      <c r="E43" s="123" t="s">
        <v>207</v>
      </c>
      <c r="F43" s="1"/>
    </row>
    <row r="44" spans="1:6" s="2" customFormat="1" x14ac:dyDescent="0.25">
      <c r="A44" s="120">
        <v>46084</v>
      </c>
      <c r="B44" s="121">
        <v>411.62</v>
      </c>
      <c r="C44" s="122" t="s">
        <v>211</v>
      </c>
      <c r="D44" s="132" t="s">
        <v>183</v>
      </c>
      <c r="E44" s="123" t="s">
        <v>178</v>
      </c>
      <c r="F44" s="1"/>
    </row>
    <row r="45" spans="1:6" s="2" customFormat="1" x14ac:dyDescent="0.25">
      <c r="A45" s="120">
        <v>46084</v>
      </c>
      <c r="B45" s="121">
        <v>249.69</v>
      </c>
      <c r="C45" s="122" t="s">
        <v>211</v>
      </c>
      <c r="D45" s="122" t="s">
        <v>182</v>
      </c>
      <c r="E45" s="123" t="s">
        <v>178</v>
      </c>
      <c r="F45" s="1"/>
    </row>
    <row r="46" spans="1:6" s="2" customFormat="1" x14ac:dyDescent="0.25">
      <c r="A46" s="120">
        <v>46084</v>
      </c>
      <c r="B46" s="121">
        <v>8.51</v>
      </c>
      <c r="C46" s="122" t="s">
        <v>211</v>
      </c>
      <c r="D46" s="122" t="s">
        <v>181</v>
      </c>
      <c r="E46" s="123" t="s">
        <v>178</v>
      </c>
      <c r="F46" s="1"/>
    </row>
    <row r="47" spans="1:6" s="2" customFormat="1" x14ac:dyDescent="0.25">
      <c r="A47" s="120">
        <v>46084</v>
      </c>
      <c r="B47" s="121">
        <v>39.229999999999997</v>
      </c>
      <c r="C47" s="122" t="s">
        <v>211</v>
      </c>
      <c r="D47" s="122" t="s">
        <v>180</v>
      </c>
      <c r="E47" s="123" t="s">
        <v>178</v>
      </c>
      <c r="F47" s="1"/>
    </row>
    <row r="48" spans="1:6" s="2" customFormat="1" x14ac:dyDescent="0.25">
      <c r="A48" s="120">
        <v>46099</v>
      </c>
      <c r="B48" s="121">
        <v>361</v>
      </c>
      <c r="C48" s="122" t="s">
        <v>212</v>
      </c>
      <c r="D48" s="132" t="s">
        <v>183</v>
      </c>
      <c r="E48" s="123" t="s">
        <v>178</v>
      </c>
      <c r="F48" s="1"/>
    </row>
    <row r="49" spans="1:6" s="2" customFormat="1" x14ac:dyDescent="0.25">
      <c r="A49" s="120">
        <v>46099</v>
      </c>
      <c r="B49" s="121">
        <v>266.08999999999997</v>
      </c>
      <c r="C49" s="122" t="s">
        <v>212</v>
      </c>
      <c r="D49" s="122" t="s">
        <v>182</v>
      </c>
      <c r="E49" s="123" t="s">
        <v>178</v>
      </c>
      <c r="F49" s="1"/>
    </row>
    <row r="50" spans="1:6" s="2" customFormat="1" x14ac:dyDescent="0.25">
      <c r="A50" s="120">
        <v>46099</v>
      </c>
      <c r="B50" s="121">
        <f>58.43+17.39</f>
        <v>75.819999999999993</v>
      </c>
      <c r="C50" s="122" t="s">
        <v>212</v>
      </c>
      <c r="D50" s="122" t="s">
        <v>180</v>
      </c>
      <c r="E50" s="123" t="s">
        <v>178</v>
      </c>
      <c r="F50" s="1"/>
    </row>
    <row r="51" spans="1:6" s="2" customFormat="1" x14ac:dyDescent="0.25">
      <c r="A51" s="120">
        <v>46099</v>
      </c>
      <c r="B51" s="121">
        <v>8.51</v>
      </c>
      <c r="C51" s="122" t="s">
        <v>212</v>
      </c>
      <c r="D51" s="122" t="s">
        <v>181</v>
      </c>
      <c r="E51" s="123" t="s">
        <v>178</v>
      </c>
      <c r="F51" s="1"/>
    </row>
    <row r="52" spans="1:6" s="2" customFormat="1" x14ac:dyDescent="0.25">
      <c r="A52" s="120">
        <v>46162</v>
      </c>
      <c r="B52" s="121">
        <v>297.74</v>
      </c>
      <c r="C52" s="122" t="s">
        <v>231</v>
      </c>
      <c r="D52" s="132" t="s">
        <v>183</v>
      </c>
      <c r="E52" s="123" t="s">
        <v>178</v>
      </c>
      <c r="F52" s="1"/>
    </row>
    <row r="53" spans="1:6" s="2" customFormat="1" x14ac:dyDescent="0.25">
      <c r="A53" s="120">
        <v>46162</v>
      </c>
      <c r="B53" s="121">
        <v>67.650000000000006</v>
      </c>
      <c r="C53" s="122" t="s">
        <v>231</v>
      </c>
      <c r="D53" s="132" t="s">
        <v>180</v>
      </c>
      <c r="E53" s="123" t="s">
        <v>178</v>
      </c>
      <c r="F53" s="1"/>
    </row>
    <row r="54" spans="1:6" s="2" customFormat="1" x14ac:dyDescent="0.25">
      <c r="A54" s="120">
        <v>46162</v>
      </c>
      <c r="B54" s="121">
        <v>3.51</v>
      </c>
      <c r="C54" s="122" t="s">
        <v>231</v>
      </c>
      <c r="D54" s="122" t="s">
        <v>181</v>
      </c>
      <c r="E54" s="123" t="s">
        <v>178</v>
      </c>
      <c r="F54" s="1"/>
    </row>
    <row r="55" spans="1:6" s="2" customFormat="1" x14ac:dyDescent="0.25">
      <c r="A55" s="120">
        <v>46167</v>
      </c>
      <c r="B55" s="121">
        <v>132.30000000000001</v>
      </c>
      <c r="C55" s="122" t="s">
        <v>232</v>
      </c>
      <c r="D55" s="122" t="s">
        <v>182</v>
      </c>
      <c r="E55" s="123" t="s">
        <v>178</v>
      </c>
      <c r="F55" s="1"/>
    </row>
    <row r="56" spans="1:6" s="2" customFormat="1" x14ac:dyDescent="0.25">
      <c r="A56" s="120">
        <v>46167</v>
      </c>
      <c r="B56" s="121">
        <v>268.24</v>
      </c>
      <c r="C56" s="122" t="s">
        <v>232</v>
      </c>
      <c r="D56" s="132" t="s">
        <v>183</v>
      </c>
      <c r="E56" s="123" t="s">
        <v>178</v>
      </c>
      <c r="F56" s="1"/>
    </row>
    <row r="57" spans="1:6" s="2" customFormat="1" x14ac:dyDescent="0.25">
      <c r="A57" s="120">
        <v>46167</v>
      </c>
      <c r="B57" s="121">
        <v>155.62</v>
      </c>
      <c r="C57" s="122" t="s">
        <v>232</v>
      </c>
      <c r="D57" s="132" t="s">
        <v>180</v>
      </c>
      <c r="E57" s="123" t="s">
        <v>178</v>
      </c>
      <c r="F57" s="1"/>
    </row>
    <row r="58" spans="1:6" s="2" customFormat="1" x14ac:dyDescent="0.25">
      <c r="A58" s="120">
        <v>46167</v>
      </c>
      <c r="B58" s="121">
        <v>3.51</v>
      </c>
      <c r="C58" s="122" t="s">
        <v>232</v>
      </c>
      <c r="D58" s="122" t="s">
        <v>181</v>
      </c>
      <c r="E58" s="123" t="s">
        <v>178</v>
      </c>
      <c r="F58" s="1"/>
    </row>
    <row r="59" spans="1:6" s="2" customFormat="1" x14ac:dyDescent="0.25">
      <c r="A59" s="106"/>
      <c r="B59" s="107"/>
      <c r="C59" s="108"/>
      <c r="D59" s="108"/>
      <c r="E59" s="109"/>
      <c r="F59" s="1"/>
    </row>
    <row r="60" spans="1:6" s="2" customFormat="1" x14ac:dyDescent="0.25">
      <c r="A60" s="110"/>
      <c r="B60" s="111"/>
      <c r="C60" s="112"/>
      <c r="D60" s="112"/>
      <c r="E60" s="113"/>
      <c r="F60" s="1"/>
    </row>
    <row r="61" spans="1:6" ht="19.5" customHeight="1" x14ac:dyDescent="0.25">
      <c r="A61" s="72" t="s">
        <v>125</v>
      </c>
      <c r="B61" s="73">
        <f>SUM(B35:B60)</f>
        <v>3641.7500000000018</v>
      </c>
      <c r="C61" s="131" t="str">
        <f>IF(SUBTOTAL(3,B35:B60)=SUBTOTAL(103,B35:B60),'Summary and sign-off CE'!$A$48,'Summary and sign-off CE'!$A$49)</f>
        <v>Check - there are no hidden rows with data</v>
      </c>
      <c r="D61" s="149" t="str">
        <f>IF('Summary and sign-off CE'!F56='Summary and sign-off CE'!F54,'Summary and sign-off CE'!A51,'Summary and sign-off CE'!A50)</f>
        <v>Check - each entry provides sufficient information</v>
      </c>
      <c r="E61" s="149"/>
      <c r="F61" s="17"/>
    </row>
    <row r="62" spans="1:6" ht="10.5" customHeight="1" x14ac:dyDescent="0.3">
      <c r="A62" s="17"/>
      <c r="B62" s="19"/>
      <c r="C62" s="17"/>
      <c r="D62" s="17"/>
      <c r="E62" s="17"/>
      <c r="F62" s="17"/>
    </row>
    <row r="63" spans="1:6" ht="24.75" customHeight="1" x14ac:dyDescent="0.25">
      <c r="A63" s="161" t="s">
        <v>126</v>
      </c>
      <c r="B63" s="161"/>
      <c r="C63" s="161"/>
      <c r="D63" s="161"/>
      <c r="E63" s="161"/>
      <c r="F63" s="17"/>
    </row>
    <row r="64" spans="1:6" ht="27" customHeight="1" x14ac:dyDescent="0.25">
      <c r="A64" s="24" t="s">
        <v>117</v>
      </c>
      <c r="B64" s="24" t="s">
        <v>62</v>
      </c>
      <c r="C64" s="24" t="s">
        <v>127</v>
      </c>
      <c r="D64" s="24" t="s">
        <v>128</v>
      </c>
      <c r="E64" s="24" t="s">
        <v>121</v>
      </c>
      <c r="F64" s="28"/>
    </row>
    <row r="65" spans="1:6" s="2" customFormat="1" hidden="1" x14ac:dyDescent="0.25">
      <c r="A65" s="96"/>
      <c r="B65" s="97"/>
      <c r="C65" s="98"/>
      <c r="D65" s="98"/>
      <c r="E65" s="99"/>
      <c r="F65" s="1"/>
    </row>
    <row r="66" spans="1:6" s="2" customFormat="1" x14ac:dyDescent="0.25">
      <c r="A66" s="120">
        <v>46090</v>
      </c>
      <c r="B66" s="121">
        <v>8.56</v>
      </c>
      <c r="C66" s="122" t="s">
        <v>213</v>
      </c>
      <c r="D66" s="122" t="s">
        <v>180</v>
      </c>
      <c r="E66" s="123" t="s">
        <v>176</v>
      </c>
      <c r="F66" s="1"/>
    </row>
    <row r="67" spans="1:6" s="2" customFormat="1" x14ac:dyDescent="0.25">
      <c r="A67" s="120">
        <v>46100</v>
      </c>
      <c r="B67" s="121">
        <v>8.56</v>
      </c>
      <c r="C67" s="122" t="s">
        <v>214</v>
      </c>
      <c r="D67" s="122" t="s">
        <v>180</v>
      </c>
      <c r="E67" s="123" t="s">
        <v>176</v>
      </c>
      <c r="F67" s="1"/>
    </row>
    <row r="68" spans="1:6" s="2" customFormat="1" x14ac:dyDescent="0.25">
      <c r="A68" s="120">
        <v>46106</v>
      </c>
      <c r="B68" s="121">
        <v>16.350000000000001</v>
      </c>
      <c r="C68" s="122" t="s">
        <v>262</v>
      </c>
      <c r="D68" s="122" t="s">
        <v>180</v>
      </c>
      <c r="E68" s="123" t="s">
        <v>176</v>
      </c>
      <c r="F68" s="1"/>
    </row>
    <row r="69" spans="1:6" s="2" customFormat="1" x14ac:dyDescent="0.25">
      <c r="A69" s="120">
        <v>46183</v>
      </c>
      <c r="B69" s="121">
        <v>8.56</v>
      </c>
      <c r="C69" s="122" t="s">
        <v>265</v>
      </c>
      <c r="D69" s="122" t="s">
        <v>180</v>
      </c>
      <c r="E69" s="123" t="s">
        <v>176</v>
      </c>
      <c r="F69" s="1"/>
    </row>
    <row r="70" spans="1:6" s="2" customFormat="1" x14ac:dyDescent="0.25">
      <c r="A70" s="120">
        <v>46190</v>
      </c>
      <c r="B70" s="121">
        <v>9.31</v>
      </c>
      <c r="C70" s="122" t="s">
        <v>266</v>
      </c>
      <c r="D70" s="122" t="s">
        <v>180</v>
      </c>
      <c r="E70" s="123" t="s">
        <v>176</v>
      </c>
      <c r="F70" s="1"/>
    </row>
    <row r="71" spans="1:6" s="2" customFormat="1" x14ac:dyDescent="0.25">
      <c r="A71" s="96"/>
      <c r="B71" s="97"/>
      <c r="C71" s="98"/>
      <c r="D71" s="98"/>
      <c r="E71" s="99"/>
      <c r="F71" s="1"/>
    </row>
    <row r="72" spans="1:6" ht="19.5" customHeight="1" x14ac:dyDescent="0.25">
      <c r="A72" s="72" t="s">
        <v>129</v>
      </c>
      <c r="B72" s="73">
        <f>SUM(B65:B71)</f>
        <v>51.34</v>
      </c>
      <c r="C72" s="131" t="str">
        <f>IF(SUBTOTAL(3,B65:B71)=SUBTOTAL(103,B65:B71),'Summary and sign-off CE'!$A$48,'Summary and sign-off CE'!$A$49)</f>
        <v>Check - there are no hidden rows with data</v>
      </c>
      <c r="D72" s="149" t="str">
        <f>IF('Summary and sign-off CE'!F57='Summary and sign-off CE'!F54,'Summary and sign-off CE'!A51,'Summary and sign-off CE'!A50)</f>
        <v>Check - each entry provides sufficient information</v>
      </c>
      <c r="E72" s="149"/>
      <c r="F72" s="17"/>
    </row>
    <row r="73" spans="1:6" ht="10.5" customHeight="1" x14ac:dyDescent="0.3">
      <c r="A73" s="17"/>
      <c r="B73" s="58"/>
      <c r="C73" s="19"/>
      <c r="D73" s="17"/>
      <c r="E73" s="17"/>
      <c r="F73" s="17"/>
    </row>
    <row r="74" spans="1:6" ht="34.5" customHeight="1" x14ac:dyDescent="0.25">
      <c r="A74" s="31" t="s">
        <v>130</v>
      </c>
      <c r="B74" s="59">
        <f>B31+B61+B72</f>
        <v>4493.8600000000015</v>
      </c>
      <c r="C74" s="32"/>
      <c r="D74" s="32"/>
      <c r="E74" s="32"/>
      <c r="F74" s="17"/>
    </row>
    <row r="75" spans="1:6" ht="13" x14ac:dyDescent="0.3">
      <c r="A75" s="17"/>
      <c r="B75" s="19"/>
      <c r="C75" s="17"/>
      <c r="D75" s="17"/>
      <c r="E75" s="17"/>
      <c r="F75" s="17"/>
    </row>
    <row r="76" spans="1:6" ht="13" x14ac:dyDescent="0.3">
      <c r="A76" s="18" t="s">
        <v>73</v>
      </c>
      <c r="B76" s="19"/>
      <c r="C76" s="17"/>
      <c r="D76" s="17"/>
      <c r="E76" s="17"/>
      <c r="F76" s="17"/>
    </row>
    <row r="77" spans="1:6" ht="12.65" customHeight="1" x14ac:dyDescent="0.25">
      <c r="A77" s="20" t="s">
        <v>131</v>
      </c>
      <c r="F77" s="17"/>
    </row>
    <row r="78" spans="1:6" ht="13" customHeight="1" x14ac:dyDescent="0.25">
      <c r="A78" s="20" t="s">
        <v>132</v>
      </c>
      <c r="B78" s="17"/>
      <c r="D78" s="17"/>
      <c r="F78" s="17"/>
    </row>
    <row r="79" spans="1:6" x14ac:dyDescent="0.25">
      <c r="A79" s="20" t="s">
        <v>133</v>
      </c>
      <c r="F79" s="17"/>
    </row>
    <row r="80" spans="1:6" ht="13" x14ac:dyDescent="0.3">
      <c r="A80" s="20" t="s">
        <v>79</v>
      </c>
      <c r="B80" s="19"/>
      <c r="C80" s="17"/>
      <c r="D80" s="17"/>
      <c r="E80" s="17"/>
      <c r="F80" s="17"/>
    </row>
    <row r="81" spans="1:6" ht="13" customHeight="1" x14ac:dyDescent="0.25">
      <c r="A81" s="20" t="s">
        <v>134</v>
      </c>
      <c r="B81" s="17"/>
      <c r="D81" s="17"/>
      <c r="F81" s="17"/>
    </row>
    <row r="82" spans="1:6" x14ac:dyDescent="0.25">
      <c r="A82" s="20" t="s">
        <v>135</v>
      </c>
      <c r="F82" s="17"/>
    </row>
    <row r="83" spans="1:6" x14ac:dyDescent="0.25">
      <c r="A83" s="20" t="s">
        <v>136</v>
      </c>
      <c r="B83" s="20"/>
      <c r="C83" s="20"/>
      <c r="D83" s="20"/>
      <c r="F83" s="17"/>
    </row>
    <row r="84" spans="1:6" x14ac:dyDescent="0.25">
      <c r="A84" s="26"/>
      <c r="B84" s="17"/>
      <c r="C84" s="17"/>
      <c r="D84" s="17"/>
      <c r="E84" s="17"/>
      <c r="F84" s="17"/>
    </row>
    <row r="85" spans="1:6" hidden="1" x14ac:dyDescent="0.25">
      <c r="A85" s="26"/>
      <c r="B85" s="17"/>
      <c r="C85" s="17"/>
      <c r="D85" s="17"/>
      <c r="E85" s="17"/>
      <c r="F85" s="17"/>
    </row>
    <row r="86" spans="1:6" x14ac:dyDescent="0.25"/>
    <row r="87" spans="1:6" x14ac:dyDescent="0.25"/>
    <row r="88" spans="1:6" x14ac:dyDescent="0.25"/>
    <row r="89" spans="1:6" x14ac:dyDescent="0.25"/>
    <row r="90" spans="1:6" ht="12.75" hidden="1" customHeight="1" x14ac:dyDescent="0.25"/>
    <row r="91" spans="1:6" x14ac:dyDescent="0.25"/>
    <row r="92" spans="1:6" x14ac:dyDescent="0.25"/>
    <row r="93" spans="1:6" hidden="1" x14ac:dyDescent="0.25">
      <c r="A93" s="26"/>
      <c r="B93" s="17"/>
      <c r="C93" s="17"/>
      <c r="D93" s="17"/>
      <c r="E93" s="17"/>
      <c r="F93" s="17"/>
    </row>
    <row r="94" spans="1:6" hidden="1" x14ac:dyDescent="0.25">
      <c r="A94" s="26"/>
      <c r="B94" s="17"/>
      <c r="C94" s="17"/>
      <c r="D94" s="17"/>
      <c r="E94" s="17"/>
      <c r="F94" s="17"/>
    </row>
    <row r="95" spans="1:6" hidden="1" x14ac:dyDescent="0.25">
      <c r="A95" s="26"/>
      <c r="B95" s="17"/>
      <c r="C95" s="17"/>
      <c r="D95" s="17"/>
      <c r="E95" s="17"/>
      <c r="F95" s="17"/>
    </row>
    <row r="96" spans="1:6" hidden="1" x14ac:dyDescent="0.25">
      <c r="A96" s="26"/>
      <c r="B96" s="17"/>
      <c r="C96" s="17"/>
      <c r="D96" s="17"/>
      <c r="E96" s="17"/>
      <c r="F96" s="17"/>
    </row>
    <row r="97" spans="1:6" hidden="1" x14ac:dyDescent="0.25">
      <c r="A97" s="26"/>
      <c r="B97" s="17"/>
      <c r="C97" s="17"/>
      <c r="D97" s="17"/>
      <c r="E97" s="17"/>
      <c r="F97" s="17"/>
    </row>
    <row r="98" spans="1:6" x14ac:dyDescent="0.25"/>
    <row r="99" spans="1:6" x14ac:dyDescent="0.25"/>
    <row r="100" spans="1:6" x14ac:dyDescent="0.25"/>
    <row r="101" spans="1:6" x14ac:dyDescent="0.25"/>
    <row r="102" spans="1:6" x14ac:dyDescent="0.25"/>
    <row r="103" spans="1:6" x14ac:dyDescent="0.25"/>
    <row r="104" spans="1:6" x14ac:dyDescent="0.25"/>
    <row r="105" spans="1:6" x14ac:dyDescent="0.25"/>
    <row r="106" spans="1:6" x14ac:dyDescent="0.25"/>
    <row r="107" spans="1:6" x14ac:dyDescent="0.25"/>
    <row r="108" spans="1:6" x14ac:dyDescent="0.25"/>
    <row r="109" spans="1:6" x14ac:dyDescent="0.25"/>
    <row r="110" spans="1:6" x14ac:dyDescent="0.25"/>
    <row r="111" spans="1:6" x14ac:dyDescent="0.25"/>
    <row r="112" spans="1:6"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sheetData>
  <sheetProtection sheet="1" formatCells="0" formatRows="0" insertColumns="0" insertRows="0" deleteRows="0"/>
  <mergeCells count="15">
    <mergeCell ref="B7:E7"/>
    <mergeCell ref="B5:E5"/>
    <mergeCell ref="D72:E72"/>
    <mergeCell ref="A1:E1"/>
    <mergeCell ref="A33:E33"/>
    <mergeCell ref="A63:E63"/>
    <mergeCell ref="B2:E2"/>
    <mergeCell ref="B3:E3"/>
    <mergeCell ref="B4:E4"/>
    <mergeCell ref="A8:E8"/>
    <mergeCell ref="A9:E9"/>
    <mergeCell ref="B6:E6"/>
    <mergeCell ref="D31:E31"/>
    <mergeCell ref="D61:E61"/>
    <mergeCell ref="A10:E10"/>
  </mergeCells>
  <phoneticPr fontId="37" type="noConversion"/>
  <dataValidations xWindow="1294" yWindow="470"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35 A12 A30 A65 A71 A60"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64 A34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9 A66:A67 A69:A70 A36:A59" xr:uid="{00000000-0002-0000-0200-000002000000}">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xWindow="1294" yWindow="470"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3000000}">
          <x14:formula1>
            <xm:f>'Summary and sign-off CE'!$A$27:$A$28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4000000}">
          <x14:formula1>
            <xm:f>'Summary and sign-off CE'!$A$29:$A$30</xm:f>
          </x14:formula1>
          <xm:sqref>B7:E7</xm:sqref>
        </x14:dataValidation>
        <x14:dataValidation type="decimal" operator="greaterThan" allowBlank="1" showInputMessage="1" showErrorMessage="1" error="This cell must contain a dollar figure" xr:uid="{00000000-0002-0000-0200-000005000000}">
          <x14:formula1>
            <xm:f>'Summary and sign-off CE'!$A$47</xm:f>
          </x14:formula1>
          <xm:sqref>B65:B67 B12:B30 B69:B71 B35:B60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69"/>
  <sheetViews>
    <sheetView topLeftCell="A9" zoomScaleNormal="100" workbookViewId="0">
      <selection activeCell="C20" sqref="C20"/>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52" t="s">
        <v>109</v>
      </c>
      <c r="B1" s="152"/>
      <c r="C1" s="152"/>
      <c r="D1" s="152"/>
      <c r="E1" s="152"/>
    </row>
    <row r="2" spans="1:6" ht="21" customHeight="1" x14ac:dyDescent="0.25">
      <c r="A2" s="3" t="s">
        <v>52</v>
      </c>
      <c r="B2" s="151" t="str">
        <f>'Summary and sign-off CE'!B2:F2</f>
        <v>Museum of New Zealand Te Papa Tongarewa</v>
      </c>
      <c r="C2" s="151"/>
      <c r="D2" s="151"/>
      <c r="E2" s="151"/>
    </row>
    <row r="3" spans="1:6" ht="21" customHeight="1" x14ac:dyDescent="0.25">
      <c r="A3" s="3" t="s">
        <v>110</v>
      </c>
      <c r="B3" s="151" t="str">
        <f>'Summary and sign-off CE'!B3:F3</f>
        <v>Courtney Johnston</v>
      </c>
      <c r="C3" s="151"/>
      <c r="D3" s="151"/>
      <c r="E3" s="151"/>
    </row>
    <row r="4" spans="1:6" ht="21" customHeight="1" x14ac:dyDescent="0.25">
      <c r="A4" s="3" t="s">
        <v>111</v>
      </c>
      <c r="B4" s="151">
        <f>'Summary and sign-off CE'!B4:F4</f>
        <v>45839</v>
      </c>
      <c r="C4" s="151"/>
      <c r="D4" s="151"/>
      <c r="E4" s="151"/>
    </row>
    <row r="5" spans="1:6" ht="21" customHeight="1" x14ac:dyDescent="0.25">
      <c r="A5" s="3" t="s">
        <v>112</v>
      </c>
      <c r="B5" s="151">
        <f>'Summary and sign-off CE'!B5:F5</f>
        <v>46203</v>
      </c>
      <c r="C5" s="151"/>
      <c r="D5" s="151"/>
      <c r="E5" s="151"/>
    </row>
    <row r="6" spans="1:6" ht="21" customHeight="1" x14ac:dyDescent="0.25">
      <c r="A6" s="3" t="s">
        <v>113</v>
      </c>
      <c r="B6" s="150" t="s">
        <v>81</v>
      </c>
      <c r="C6" s="150"/>
      <c r="D6" s="150"/>
      <c r="E6" s="150"/>
    </row>
    <row r="7" spans="1:6" ht="21" customHeight="1" x14ac:dyDescent="0.25">
      <c r="A7" s="3" t="s">
        <v>56</v>
      </c>
      <c r="B7" s="150" t="s">
        <v>83</v>
      </c>
      <c r="C7" s="150"/>
      <c r="D7" s="150"/>
      <c r="E7" s="150"/>
    </row>
    <row r="8" spans="1:6" ht="35.25" customHeight="1" x14ac:dyDescent="0.35">
      <c r="A8" s="168" t="s">
        <v>137</v>
      </c>
      <c r="B8" s="168"/>
      <c r="C8" s="156"/>
      <c r="D8" s="156"/>
      <c r="E8" s="156"/>
      <c r="F8" s="27"/>
    </row>
    <row r="9" spans="1:6" ht="35.25" customHeight="1" x14ac:dyDescent="0.35">
      <c r="A9" s="166" t="s">
        <v>138</v>
      </c>
      <c r="B9" s="167"/>
      <c r="C9" s="167"/>
      <c r="D9" s="167"/>
      <c r="E9" s="167"/>
      <c r="F9" s="27"/>
    </row>
    <row r="10" spans="1:6" ht="27" customHeight="1" x14ac:dyDescent="0.25">
      <c r="A10" s="24" t="s">
        <v>139</v>
      </c>
      <c r="B10" s="24" t="s">
        <v>62</v>
      </c>
      <c r="C10" s="24" t="s">
        <v>140</v>
      </c>
      <c r="D10" s="24" t="s">
        <v>141</v>
      </c>
      <c r="E10" s="24" t="s">
        <v>121</v>
      </c>
      <c r="F10" s="20"/>
    </row>
    <row r="11" spans="1:6" s="2" customFormat="1" hidden="1" x14ac:dyDescent="0.25">
      <c r="A11" s="100"/>
      <c r="B11" s="97"/>
      <c r="C11" s="101"/>
      <c r="D11" s="101"/>
      <c r="E11" s="102"/>
    </row>
    <row r="12" spans="1:6" s="2" customFormat="1" x14ac:dyDescent="0.25">
      <c r="A12" s="120">
        <v>45859</v>
      </c>
      <c r="B12" s="121">
        <v>8.69</v>
      </c>
      <c r="C12" s="140" t="s">
        <v>273</v>
      </c>
      <c r="D12" s="125" t="s">
        <v>217</v>
      </c>
      <c r="E12" s="126" t="s">
        <v>177</v>
      </c>
    </row>
    <row r="13" spans="1:6" s="2" customFormat="1" x14ac:dyDescent="0.25">
      <c r="A13" s="120">
        <v>45870</v>
      </c>
      <c r="B13" s="121">
        <v>44.12</v>
      </c>
      <c r="C13" s="125" t="s">
        <v>274</v>
      </c>
      <c r="D13" s="125" t="s">
        <v>216</v>
      </c>
      <c r="E13" s="126" t="s">
        <v>177</v>
      </c>
    </row>
    <row r="14" spans="1:6" s="2" customFormat="1" x14ac:dyDescent="0.25">
      <c r="A14" s="120">
        <v>45874</v>
      </c>
      <c r="B14" s="121">
        <v>66.95</v>
      </c>
      <c r="C14" s="125" t="s">
        <v>215</v>
      </c>
      <c r="D14" s="125" t="s">
        <v>224</v>
      </c>
      <c r="E14" s="126" t="s">
        <v>177</v>
      </c>
    </row>
    <row r="15" spans="1:6" s="2" customFormat="1" x14ac:dyDescent="0.25">
      <c r="A15" s="120">
        <v>45875</v>
      </c>
      <c r="B15" s="121">
        <v>50.89</v>
      </c>
      <c r="C15" s="125" t="s">
        <v>275</v>
      </c>
      <c r="D15" s="125" t="s">
        <v>216</v>
      </c>
      <c r="E15" s="126" t="s">
        <v>177</v>
      </c>
    </row>
    <row r="16" spans="1:6" s="2" customFormat="1" x14ac:dyDescent="0.25">
      <c r="A16" s="120">
        <v>45901</v>
      </c>
      <c r="B16" s="121">
        <v>40.700000000000003</v>
      </c>
      <c r="C16" s="125" t="s">
        <v>222</v>
      </c>
      <c r="D16" s="125" t="s">
        <v>223</v>
      </c>
      <c r="E16" s="126" t="s">
        <v>177</v>
      </c>
    </row>
    <row r="17" spans="1:6" s="2" customFormat="1" x14ac:dyDescent="0.25">
      <c r="A17" s="120">
        <v>45923</v>
      </c>
      <c r="B17" s="121">
        <v>116.5</v>
      </c>
      <c r="C17" s="140" t="s">
        <v>276</v>
      </c>
      <c r="D17" s="125" t="s">
        <v>216</v>
      </c>
      <c r="E17" s="126" t="s">
        <v>177</v>
      </c>
    </row>
    <row r="18" spans="1:6" s="2" customFormat="1" x14ac:dyDescent="0.25">
      <c r="A18" s="120">
        <v>45959</v>
      </c>
      <c r="B18" s="121">
        <v>39.770000000000003</v>
      </c>
      <c r="C18" s="125" t="s">
        <v>218</v>
      </c>
      <c r="D18" s="125" t="s">
        <v>219</v>
      </c>
      <c r="E18" s="126" t="s">
        <v>177</v>
      </c>
    </row>
    <row r="19" spans="1:6" s="2" customFormat="1" x14ac:dyDescent="0.25">
      <c r="A19" s="120">
        <v>45979</v>
      </c>
      <c r="B19" s="121">
        <v>274.77999999999997</v>
      </c>
      <c r="C19" s="125" t="s">
        <v>277</v>
      </c>
      <c r="D19" s="125" t="s">
        <v>225</v>
      </c>
      <c r="E19" s="126" t="s">
        <v>177</v>
      </c>
    </row>
    <row r="20" spans="1:6" s="2" customFormat="1" x14ac:dyDescent="0.25">
      <c r="A20" s="120">
        <v>45995</v>
      </c>
      <c r="B20" s="121">
        <v>108.7</v>
      </c>
      <c r="C20" s="125" t="s">
        <v>202</v>
      </c>
      <c r="D20" s="125" t="s">
        <v>203</v>
      </c>
      <c r="E20" s="126" t="s">
        <v>177</v>
      </c>
    </row>
    <row r="21" spans="1:6" s="2" customFormat="1" x14ac:dyDescent="0.25">
      <c r="A21" s="120">
        <v>46058</v>
      </c>
      <c r="B21" s="121">
        <v>26.71</v>
      </c>
      <c r="C21" s="125" t="s">
        <v>220</v>
      </c>
      <c r="D21" s="125" t="s">
        <v>221</v>
      </c>
      <c r="E21" s="126" t="s">
        <v>177</v>
      </c>
    </row>
    <row r="22" spans="1:6" s="2" customFormat="1" x14ac:dyDescent="0.25">
      <c r="A22" s="120">
        <v>46103</v>
      </c>
      <c r="B22" s="121">
        <v>82.61</v>
      </c>
      <c r="C22" s="125" t="s">
        <v>261</v>
      </c>
      <c r="D22" s="125" t="s">
        <v>224</v>
      </c>
      <c r="E22" s="126" t="s">
        <v>177</v>
      </c>
    </row>
    <row r="23" spans="1:6" s="2" customFormat="1" x14ac:dyDescent="0.25">
      <c r="A23" s="120">
        <v>46127</v>
      </c>
      <c r="B23" s="121">
        <v>282.08999999999997</v>
      </c>
      <c r="C23" s="125" t="s">
        <v>263</v>
      </c>
      <c r="D23" s="125" t="s">
        <v>225</v>
      </c>
      <c r="E23" s="126" t="s">
        <v>177</v>
      </c>
    </row>
    <row r="24" spans="1:6" s="2" customFormat="1" x14ac:dyDescent="0.25">
      <c r="A24" s="120">
        <v>46133</v>
      </c>
      <c r="B24" s="121">
        <v>19.98</v>
      </c>
      <c r="C24" s="125" t="s">
        <v>264</v>
      </c>
      <c r="D24" s="125" t="s">
        <v>219</v>
      </c>
      <c r="E24" s="126" t="s">
        <v>177</v>
      </c>
    </row>
    <row r="25" spans="1:6" s="2" customFormat="1" x14ac:dyDescent="0.25">
      <c r="A25" s="120">
        <v>46197</v>
      </c>
      <c r="B25" s="121">
        <v>17.22</v>
      </c>
      <c r="C25" s="125" t="s">
        <v>267</v>
      </c>
      <c r="D25" s="125" t="s">
        <v>225</v>
      </c>
      <c r="E25" s="126" t="s">
        <v>177</v>
      </c>
    </row>
    <row r="26" spans="1:6" s="2" customFormat="1" x14ac:dyDescent="0.25">
      <c r="A26" s="106"/>
      <c r="B26" s="107"/>
      <c r="C26" s="108"/>
      <c r="D26" s="108"/>
      <c r="E26" s="109"/>
    </row>
    <row r="27" spans="1:6" s="2" customFormat="1" ht="11.25" hidden="1" customHeight="1" x14ac:dyDescent="0.25">
      <c r="A27" s="100"/>
      <c r="B27" s="97"/>
      <c r="C27" s="101"/>
      <c r="D27" s="101"/>
      <c r="E27" s="102"/>
    </row>
    <row r="28" spans="1:6" ht="34.5" customHeight="1" x14ac:dyDescent="0.25">
      <c r="A28" s="54" t="s">
        <v>142</v>
      </c>
      <c r="B28" s="63">
        <f>SUM(B11:B27)</f>
        <v>1179.71</v>
      </c>
      <c r="C28" s="71" t="str">
        <f>IF(SUBTOTAL(3,B11:B27)=SUBTOTAL(103,B11:B27),'Summary and sign-off CE'!$A$48,'Summary and sign-off CE'!$A$49)</f>
        <v>Check - there are no hidden rows with data</v>
      </c>
      <c r="D28" s="149" t="str">
        <f>IF('Summary and sign-off CE'!F58='Summary and sign-off CE'!F54,'Summary and sign-off CE'!A51,'Summary and sign-off CE'!A50)</f>
        <v>Check - each entry provides sufficient information</v>
      </c>
      <c r="E28" s="149"/>
      <c r="F28" s="2"/>
    </row>
    <row r="29" spans="1:6" ht="13" x14ac:dyDescent="0.3">
      <c r="A29" s="18"/>
      <c r="B29" s="17"/>
      <c r="C29" s="17"/>
      <c r="D29" s="17"/>
      <c r="E29" s="17"/>
    </row>
    <row r="30" spans="1:6" ht="13" x14ac:dyDescent="0.3">
      <c r="A30" s="18" t="s">
        <v>73</v>
      </c>
      <c r="B30" s="19"/>
      <c r="C30" s="17"/>
      <c r="D30" s="17"/>
      <c r="E30" s="17"/>
    </row>
    <row r="31" spans="1:6" ht="12.75" customHeight="1" x14ac:dyDescent="0.25">
      <c r="A31" s="20" t="s">
        <v>143</v>
      </c>
      <c r="B31" s="20"/>
      <c r="C31" s="20"/>
      <c r="D31" s="20"/>
      <c r="E31" s="20"/>
    </row>
    <row r="32" spans="1:6" x14ac:dyDescent="0.25">
      <c r="A32" s="20" t="s">
        <v>144</v>
      </c>
      <c r="B32" s="20"/>
      <c r="C32" s="28"/>
      <c r="D32" s="28"/>
      <c r="E32" s="28"/>
    </row>
    <row r="33" spans="1:6" ht="13" x14ac:dyDescent="0.3">
      <c r="A33" s="20" t="s">
        <v>79</v>
      </c>
      <c r="B33" s="19"/>
      <c r="C33" s="17"/>
      <c r="D33" s="17"/>
      <c r="E33" s="17"/>
      <c r="F33" s="17"/>
    </row>
    <row r="34" spans="1:6" x14ac:dyDescent="0.25">
      <c r="A34" s="20" t="s">
        <v>145</v>
      </c>
      <c r="B34" s="20"/>
      <c r="C34" s="28"/>
      <c r="D34" s="28"/>
      <c r="E34" s="28"/>
    </row>
    <row r="35" spans="1:6" ht="12.75" customHeight="1" x14ac:dyDescent="0.25">
      <c r="A35" s="20" t="s">
        <v>146</v>
      </c>
      <c r="B35" s="20"/>
      <c r="C35" s="22"/>
      <c r="D35" s="22"/>
      <c r="E35" s="22"/>
    </row>
    <row r="36" spans="1:6" x14ac:dyDescent="0.25">
      <c r="A36" s="17"/>
      <c r="B36" s="17"/>
      <c r="C36" s="17"/>
      <c r="D36" s="17"/>
      <c r="E36" s="17"/>
    </row>
    <row r="37" spans="1:6" x14ac:dyDescent="0.25"/>
    <row r="38" spans="1:6" x14ac:dyDescent="0.25"/>
    <row r="40" spans="1:6" x14ac:dyDescent="0.25"/>
    <row r="41" spans="1: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7" x14ac:dyDescent="0.25"/>
    <row r="68" x14ac:dyDescent="0.25"/>
    <row r="69" x14ac:dyDescent="0.25"/>
  </sheetData>
  <sheetProtection sheet="1" formatCells="0" insertRows="0" deleteRows="0"/>
  <mergeCells count="10">
    <mergeCell ref="D28:E28"/>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7"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26 A12:A21" xr:uid="{00000000-0002-0000-0300-000002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3000000}">
          <x14:formula1>
            <xm:f>'Summary and sign-off CE'!$A$27:$A$28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4000000}">
          <x14:formula1>
            <xm:f>'Summary and sign-off CE'!$A$29:$A$30</xm:f>
          </x14:formula1>
          <xm:sqref>B7:E7</xm:sqref>
        </x14:dataValidation>
        <x14:dataValidation type="decimal" operator="greaterThan" allowBlank="1" showInputMessage="1" showErrorMessage="1" error="This cell must contain a dollar figure" xr:uid="{00000000-0002-0000-0300-000005000000}">
          <x14:formula1>
            <xm:f>'Summary and sign-off CE'!$A$47</xm:f>
          </x14:formula1>
          <xm:sqref>B26:B27 B11:B21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4"/>
  <sheetViews>
    <sheetView topLeftCell="A7" zoomScaleNormal="100" workbookViewId="0">
      <selection activeCell="A8" sqref="A8:E8"/>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52" t="s">
        <v>109</v>
      </c>
      <c r="B1" s="152"/>
      <c r="C1" s="152"/>
      <c r="D1" s="152"/>
      <c r="E1" s="152"/>
    </row>
    <row r="2" spans="1:6" ht="21" customHeight="1" x14ac:dyDescent="0.25">
      <c r="A2" s="3" t="s">
        <v>52</v>
      </c>
      <c r="B2" s="151" t="str">
        <f>'Summary and sign-off CE'!B2:F2</f>
        <v>Museum of New Zealand Te Papa Tongarewa</v>
      </c>
      <c r="C2" s="151"/>
      <c r="D2" s="151"/>
      <c r="E2" s="151"/>
    </row>
    <row r="3" spans="1:6" ht="21" customHeight="1" x14ac:dyDescent="0.25">
      <c r="A3" s="3" t="s">
        <v>110</v>
      </c>
      <c r="B3" s="151" t="str">
        <f>'Summary and sign-off CE'!B3:F3</f>
        <v>Courtney Johnston</v>
      </c>
      <c r="C3" s="151"/>
      <c r="D3" s="151"/>
      <c r="E3" s="151"/>
    </row>
    <row r="4" spans="1:6" ht="21" customHeight="1" x14ac:dyDescent="0.25">
      <c r="A4" s="3" t="s">
        <v>111</v>
      </c>
      <c r="B4" s="151">
        <f>'Summary and sign-off CE'!B4:F4</f>
        <v>45839</v>
      </c>
      <c r="C4" s="151"/>
      <c r="D4" s="151"/>
      <c r="E4" s="151"/>
    </row>
    <row r="5" spans="1:6" ht="21" customHeight="1" x14ac:dyDescent="0.25">
      <c r="A5" s="3" t="s">
        <v>112</v>
      </c>
      <c r="B5" s="151">
        <f>'Summary and sign-off CE'!B5:F5</f>
        <v>46203</v>
      </c>
      <c r="C5" s="151"/>
      <c r="D5" s="151"/>
      <c r="E5" s="151"/>
    </row>
    <row r="6" spans="1:6" ht="21" customHeight="1" x14ac:dyDescent="0.25">
      <c r="A6" s="3" t="s">
        <v>113</v>
      </c>
      <c r="B6" s="150" t="s">
        <v>81</v>
      </c>
      <c r="C6" s="150"/>
      <c r="D6" s="150"/>
      <c r="E6" s="150"/>
      <c r="F6" s="23"/>
    </row>
    <row r="7" spans="1:6" ht="21" customHeight="1" x14ac:dyDescent="0.25">
      <c r="A7" s="3" t="s">
        <v>56</v>
      </c>
      <c r="B7" s="150" t="s">
        <v>83</v>
      </c>
      <c r="C7" s="150"/>
      <c r="D7" s="150"/>
      <c r="E7" s="150"/>
      <c r="F7" s="23"/>
    </row>
    <row r="8" spans="1:6" ht="35.25" customHeight="1" x14ac:dyDescent="0.25">
      <c r="A8" s="155" t="s">
        <v>147</v>
      </c>
      <c r="B8" s="155"/>
      <c r="C8" s="156"/>
      <c r="D8" s="156"/>
      <c r="E8" s="156"/>
    </row>
    <row r="9" spans="1:6" ht="35.25" customHeight="1" x14ac:dyDescent="0.25">
      <c r="A9" s="153" t="s">
        <v>148</v>
      </c>
      <c r="B9" s="154"/>
      <c r="C9" s="154"/>
      <c r="D9" s="154"/>
      <c r="E9" s="154"/>
    </row>
    <row r="10" spans="1:6" ht="27" customHeight="1" x14ac:dyDescent="0.25">
      <c r="A10" s="24" t="s">
        <v>117</v>
      </c>
      <c r="B10" s="24" t="s">
        <v>62</v>
      </c>
      <c r="C10" s="24" t="s">
        <v>149</v>
      </c>
      <c r="D10" s="24" t="s">
        <v>150</v>
      </c>
      <c r="E10" s="24" t="s">
        <v>121</v>
      </c>
      <c r="F10" s="20"/>
    </row>
    <row r="11" spans="1:6" s="2" customFormat="1" hidden="1" x14ac:dyDescent="0.25">
      <c r="A11" s="100"/>
      <c r="B11" s="97"/>
      <c r="C11" s="101"/>
      <c r="D11" s="101"/>
      <c r="E11" s="102"/>
    </row>
    <row r="12" spans="1:6" s="2" customFormat="1" x14ac:dyDescent="0.25">
      <c r="A12" s="120"/>
      <c r="B12" s="121"/>
      <c r="C12" s="125"/>
      <c r="D12" s="125"/>
      <c r="E12" s="126"/>
    </row>
    <row r="13" spans="1:6" s="2" customFormat="1" x14ac:dyDescent="0.25">
      <c r="A13" s="120"/>
      <c r="B13" s="121"/>
      <c r="C13" s="125"/>
      <c r="D13" s="125"/>
      <c r="E13" s="126"/>
    </row>
    <row r="14" spans="1:6" s="2" customFormat="1" x14ac:dyDescent="0.25">
      <c r="A14" s="120"/>
      <c r="B14" s="121"/>
      <c r="C14" s="125"/>
      <c r="D14" s="125"/>
      <c r="E14" s="126"/>
    </row>
    <row r="15" spans="1:6" s="2" customFormat="1" x14ac:dyDescent="0.25">
      <c r="A15" s="120"/>
      <c r="B15" s="121"/>
      <c r="C15" s="125"/>
      <c r="D15" s="125"/>
      <c r="E15" s="126"/>
    </row>
    <row r="16" spans="1:6" s="2" customFormat="1" x14ac:dyDescent="0.25">
      <c r="A16" s="120"/>
      <c r="B16" s="121"/>
      <c r="C16" s="125"/>
      <c r="D16" s="125"/>
      <c r="E16" s="126"/>
    </row>
    <row r="17" spans="1:6" s="2" customFormat="1" x14ac:dyDescent="0.25">
      <c r="A17" s="124"/>
      <c r="B17" s="106"/>
      <c r="C17" s="107"/>
      <c r="D17" s="108"/>
      <c r="E17" s="108"/>
      <c r="F17" s="134"/>
    </row>
    <row r="18" spans="1:6" s="2" customFormat="1" hidden="1" x14ac:dyDescent="0.25">
      <c r="A18" s="100"/>
      <c r="B18" s="97"/>
      <c r="C18" s="101"/>
      <c r="D18" s="101"/>
      <c r="E18" s="102"/>
    </row>
    <row r="19" spans="1:6" ht="34.5" customHeight="1" x14ac:dyDescent="0.25">
      <c r="A19" s="54" t="s">
        <v>151</v>
      </c>
      <c r="B19" s="63">
        <f>SUM(B11:B18)</f>
        <v>0</v>
      </c>
      <c r="C19" s="71" t="str">
        <f>IF(SUBTOTAL(3,B11:B18)=SUBTOTAL(103,B11:B18),'Summary and sign-off CE'!$A$48,'Summary and sign-off CE'!$A$49)</f>
        <v>Check - there are no hidden rows with data</v>
      </c>
      <c r="D19" s="149" t="str">
        <f>IF('Summary and sign-off CE'!F59='Summary and sign-off CE'!F54,'Summary and sign-off CE'!A51,'Summary and sign-off CE'!A50)</f>
        <v>Check - each entry provides sufficient information</v>
      </c>
      <c r="E19" s="149"/>
    </row>
    <row r="20" spans="1:6" ht="14.15" customHeight="1" x14ac:dyDescent="0.25">
      <c r="B20" s="17"/>
      <c r="C20" s="17"/>
      <c r="D20" s="17"/>
      <c r="E20" s="17"/>
    </row>
    <row r="21" spans="1:6" ht="13" x14ac:dyDescent="0.3">
      <c r="A21" s="18" t="s">
        <v>152</v>
      </c>
      <c r="B21" s="17"/>
      <c r="C21" s="17"/>
      <c r="D21" s="17"/>
      <c r="E21" s="17"/>
    </row>
    <row r="22" spans="1:6" ht="12.65" customHeight="1" x14ac:dyDescent="0.25">
      <c r="A22" s="20" t="s">
        <v>131</v>
      </c>
      <c r="B22" s="17"/>
      <c r="C22" s="17"/>
      <c r="D22" s="17"/>
      <c r="E22" s="17"/>
    </row>
    <row r="23" spans="1:6" ht="13" x14ac:dyDescent="0.3">
      <c r="A23" s="20" t="s">
        <v>79</v>
      </c>
      <c r="B23" s="19"/>
      <c r="C23" s="17"/>
      <c r="D23" s="17"/>
      <c r="E23" s="17"/>
      <c r="F23" s="17"/>
    </row>
    <row r="24" spans="1:6" x14ac:dyDescent="0.25">
      <c r="A24" s="20" t="s">
        <v>145</v>
      </c>
      <c r="C24" s="17"/>
      <c r="D24" s="17"/>
      <c r="E24" s="17"/>
      <c r="F24" s="17"/>
    </row>
    <row r="25" spans="1:6" ht="12.75" customHeight="1" x14ac:dyDescent="0.25">
      <c r="A25" s="20" t="s">
        <v>146</v>
      </c>
      <c r="B25" s="25"/>
      <c r="C25" s="22"/>
      <c r="D25" s="22"/>
      <c r="E25" s="22"/>
      <c r="F25" s="22"/>
    </row>
    <row r="26" spans="1:6" x14ac:dyDescent="0.25">
      <c r="B26" s="26"/>
      <c r="C26" s="17"/>
      <c r="D26" s="17"/>
      <c r="E26" s="17"/>
    </row>
    <row r="27" spans="1:6" hidden="1" x14ac:dyDescent="0.25">
      <c r="A27" s="17"/>
      <c r="B27" s="17"/>
      <c r="C27" s="17"/>
      <c r="D27" s="17"/>
    </row>
    <row r="28" spans="1:6" ht="12.75" hidden="1" customHeight="1" x14ac:dyDescent="0.25"/>
    <row r="29" spans="1:6" hidden="1" x14ac:dyDescent="0.25">
      <c r="A29" s="17"/>
      <c r="B29" s="17"/>
      <c r="C29" s="17"/>
      <c r="D29" s="17"/>
      <c r="E29" s="17"/>
    </row>
    <row r="30" spans="1:6" hidden="1" x14ac:dyDescent="0.25">
      <c r="A30" s="17"/>
      <c r="B30" s="17"/>
      <c r="C30" s="17"/>
      <c r="D30" s="17"/>
      <c r="E30" s="17"/>
    </row>
    <row r="31" spans="1:6" hidden="1" x14ac:dyDescent="0.25">
      <c r="A31" s="17"/>
      <c r="B31" s="17"/>
      <c r="C31" s="17"/>
      <c r="D31" s="17"/>
      <c r="E31" s="17"/>
    </row>
    <row r="32" spans="1:6" hidden="1" x14ac:dyDescent="0.25">
      <c r="A32" s="17"/>
      <c r="B32" s="17"/>
      <c r="C32" s="17"/>
      <c r="D32" s="17"/>
      <c r="E32" s="17"/>
    </row>
    <row r="33" spans="1:5" hidden="1" x14ac:dyDescent="0.25">
      <c r="A33" s="17"/>
      <c r="B33" s="17"/>
      <c r="C33" s="17"/>
      <c r="D33" s="17"/>
      <c r="E33" s="17"/>
    </row>
    <row r="34" spans="1:5" x14ac:dyDescent="0.25"/>
    <row r="35" spans="1:5" x14ac:dyDescent="0.25"/>
    <row r="36" spans="1:5" x14ac:dyDescent="0.25"/>
    <row r="37" spans="1:5" x14ac:dyDescent="0.25"/>
    <row r="38" spans="1:5" x14ac:dyDescent="0.25"/>
    <row r="39" spans="1:5" x14ac:dyDescent="0.25"/>
    <row r="40" spans="1:5" x14ac:dyDescent="0.25"/>
    <row r="41" spans="1:5" x14ac:dyDescent="0.25"/>
    <row r="42" spans="1:5" x14ac:dyDescent="0.25"/>
    <row r="43" spans="1:5" x14ac:dyDescent="0.25"/>
    <row r="44" spans="1:5" x14ac:dyDescent="0.25"/>
  </sheetData>
  <sheetProtection sheet="1" formatCells="0" insertRows="0" deleteRows="0"/>
  <mergeCells count="10">
    <mergeCell ref="D19:E19"/>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8"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7" xr:uid="{00000000-0002-0000-0400-000002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3000000}">
          <x14:formula1>
            <xm:f>'Summary and sign-off CE'!$A$27:$A$28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4000000}">
          <x14:formula1>
            <xm:f>'Summary and sign-off CE'!$A$29:$A$30</xm:f>
          </x14:formula1>
          <xm:sqref>B7:E7</xm:sqref>
        </x14:dataValidation>
        <x14:dataValidation type="decimal" operator="greaterThan" allowBlank="1" showInputMessage="1" showErrorMessage="1" error="This cell must contain a dollar figure" xr:uid="{00000000-0002-0000-0400-000005000000}">
          <x14:formula1>
            <xm:f>'Summary and sign-off CE'!$A$47</xm:f>
          </x14:formula1>
          <xm:sqref>B11:B18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84"/>
  <sheetViews>
    <sheetView topLeftCell="A8" zoomScale="85" zoomScaleNormal="85" workbookViewId="0">
      <selection activeCell="F21" sqref="F21"/>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6" ht="26.25" customHeight="1" x14ac:dyDescent="0.25">
      <c r="A1" s="152" t="s">
        <v>153</v>
      </c>
      <c r="B1" s="152"/>
      <c r="C1" s="152"/>
      <c r="D1" s="152"/>
      <c r="E1" s="152"/>
      <c r="F1" s="152"/>
    </row>
    <row r="2" spans="1:6" ht="21" customHeight="1" x14ac:dyDescent="0.25">
      <c r="A2" s="3" t="s">
        <v>52</v>
      </c>
      <c r="B2" s="151" t="str">
        <f>'Summary and sign-off CE'!B2:F2</f>
        <v>Museum of New Zealand Te Papa Tongarewa</v>
      </c>
      <c r="C2" s="151"/>
      <c r="D2" s="151"/>
      <c r="E2" s="151"/>
      <c r="F2" s="151"/>
    </row>
    <row r="3" spans="1:6" ht="21" customHeight="1" x14ac:dyDescent="0.25">
      <c r="A3" s="3" t="s">
        <v>110</v>
      </c>
      <c r="B3" s="151" t="str">
        <f>'Summary and sign-off CE'!B3:F3</f>
        <v>Courtney Johnston</v>
      </c>
      <c r="C3" s="151"/>
      <c r="D3" s="151"/>
      <c r="E3" s="151"/>
      <c r="F3" s="151"/>
    </row>
    <row r="4" spans="1:6" ht="21" customHeight="1" x14ac:dyDescent="0.25">
      <c r="A4" s="3" t="s">
        <v>111</v>
      </c>
      <c r="B4" s="151">
        <f>'Summary and sign-off CE'!B4:F4</f>
        <v>45839</v>
      </c>
      <c r="C4" s="151"/>
      <c r="D4" s="151"/>
      <c r="E4" s="151"/>
      <c r="F4" s="151"/>
    </row>
    <row r="5" spans="1:6" ht="21" customHeight="1" x14ac:dyDescent="0.25">
      <c r="A5" s="3" t="s">
        <v>112</v>
      </c>
      <c r="B5" s="151">
        <f>'Summary and sign-off CE'!B5:F5</f>
        <v>46203</v>
      </c>
      <c r="C5" s="151"/>
      <c r="D5" s="151"/>
      <c r="E5" s="151"/>
      <c r="F5" s="151"/>
    </row>
    <row r="6" spans="1:6" ht="21" customHeight="1" x14ac:dyDescent="0.25">
      <c r="A6" s="3" t="s">
        <v>154</v>
      </c>
      <c r="B6" s="150" t="s">
        <v>80</v>
      </c>
      <c r="C6" s="150"/>
      <c r="D6" s="150"/>
      <c r="E6" s="150"/>
      <c r="F6" s="150"/>
    </row>
    <row r="7" spans="1:6" ht="21" customHeight="1" x14ac:dyDescent="0.25">
      <c r="A7" s="3" t="s">
        <v>56</v>
      </c>
      <c r="B7" s="150" t="s">
        <v>83</v>
      </c>
      <c r="C7" s="150"/>
      <c r="D7" s="150"/>
      <c r="E7" s="150"/>
      <c r="F7" s="150"/>
    </row>
    <row r="8" spans="1:6" ht="36" customHeight="1" x14ac:dyDescent="0.25">
      <c r="A8" s="155" t="s">
        <v>155</v>
      </c>
      <c r="B8" s="155"/>
      <c r="C8" s="155"/>
      <c r="D8" s="155"/>
      <c r="E8" s="155"/>
      <c r="F8" s="155"/>
    </row>
    <row r="9" spans="1:6" ht="36" customHeight="1" x14ac:dyDescent="0.25">
      <c r="A9" s="153" t="s">
        <v>156</v>
      </c>
      <c r="B9" s="154"/>
      <c r="C9" s="154"/>
      <c r="D9" s="154"/>
      <c r="E9" s="154"/>
      <c r="F9" s="154"/>
    </row>
    <row r="10" spans="1:6" ht="39" customHeight="1" x14ac:dyDescent="0.25">
      <c r="A10" s="72" t="s">
        <v>117</v>
      </c>
      <c r="B10" s="141" t="s">
        <v>157</v>
      </c>
      <c r="C10" s="141" t="s">
        <v>158</v>
      </c>
      <c r="D10" s="141" t="s">
        <v>159</v>
      </c>
      <c r="E10" s="141" t="s">
        <v>160</v>
      </c>
      <c r="F10" s="141" t="s">
        <v>161</v>
      </c>
    </row>
    <row r="11" spans="1:6" s="2" customFormat="1" hidden="1" x14ac:dyDescent="0.25">
      <c r="A11" s="96"/>
      <c r="B11" s="142"/>
      <c r="C11" s="143"/>
      <c r="D11" s="142"/>
      <c r="E11" s="144"/>
      <c r="F11" s="145"/>
    </row>
    <row r="12" spans="1:6" s="2" customFormat="1" x14ac:dyDescent="0.25">
      <c r="A12" s="120">
        <v>45910</v>
      </c>
      <c r="B12" s="146" t="s">
        <v>190</v>
      </c>
      <c r="C12" s="139" t="s">
        <v>96</v>
      </c>
      <c r="D12" s="146" t="s">
        <v>191</v>
      </c>
      <c r="E12" s="147" t="s">
        <v>91</v>
      </c>
      <c r="F12" s="148"/>
    </row>
    <row r="13" spans="1:6" s="2" customFormat="1" x14ac:dyDescent="0.25">
      <c r="A13" s="120">
        <v>45910</v>
      </c>
      <c r="B13" s="146" t="s">
        <v>195</v>
      </c>
      <c r="C13" s="139" t="s">
        <v>96</v>
      </c>
      <c r="D13" s="146" t="s">
        <v>191</v>
      </c>
      <c r="E13" s="147" t="s">
        <v>91</v>
      </c>
      <c r="F13" s="148" t="s">
        <v>196</v>
      </c>
    </row>
    <row r="14" spans="1:6" s="2" customFormat="1" x14ac:dyDescent="0.25">
      <c r="A14" s="120">
        <v>45922</v>
      </c>
      <c r="B14" s="146" t="s">
        <v>192</v>
      </c>
      <c r="C14" s="139" t="s">
        <v>96</v>
      </c>
      <c r="D14" s="146" t="s">
        <v>193</v>
      </c>
      <c r="E14" s="147" t="s">
        <v>91</v>
      </c>
      <c r="F14" s="148" t="s">
        <v>194</v>
      </c>
    </row>
    <row r="15" spans="1:6" s="2" customFormat="1" x14ac:dyDescent="0.25">
      <c r="A15" s="120">
        <v>45936</v>
      </c>
      <c r="B15" s="146" t="s">
        <v>197</v>
      </c>
      <c r="C15" s="139" t="s">
        <v>96</v>
      </c>
      <c r="D15" s="146" t="s">
        <v>201</v>
      </c>
      <c r="E15" s="147" t="s">
        <v>91</v>
      </c>
      <c r="F15" s="148" t="s">
        <v>198</v>
      </c>
    </row>
    <row r="16" spans="1:6" s="2" customFormat="1" x14ac:dyDescent="0.25">
      <c r="A16" s="120">
        <v>45961</v>
      </c>
      <c r="B16" s="146" t="s">
        <v>200</v>
      </c>
      <c r="C16" s="139" t="s">
        <v>96</v>
      </c>
      <c r="D16" s="146" t="s">
        <v>199</v>
      </c>
      <c r="E16" s="147" t="s">
        <v>91</v>
      </c>
      <c r="F16" s="148"/>
    </row>
    <row r="17" spans="1:7" s="2" customFormat="1" x14ac:dyDescent="0.25">
      <c r="A17" s="120">
        <v>46000</v>
      </c>
      <c r="B17" s="146" t="s">
        <v>239</v>
      </c>
      <c r="C17" s="139" t="s">
        <v>96</v>
      </c>
      <c r="D17" s="146" t="s">
        <v>243</v>
      </c>
      <c r="E17" s="147" t="s">
        <v>91</v>
      </c>
      <c r="F17" s="148"/>
    </row>
    <row r="18" spans="1:7" s="2" customFormat="1" x14ac:dyDescent="0.25">
      <c r="A18" s="120">
        <v>46000</v>
      </c>
      <c r="B18" s="146" t="s">
        <v>240</v>
      </c>
      <c r="C18" s="139" t="s">
        <v>96</v>
      </c>
      <c r="D18" s="146" t="s">
        <v>244</v>
      </c>
      <c r="E18" s="147" t="s">
        <v>91</v>
      </c>
      <c r="F18" s="148" t="s">
        <v>257</v>
      </c>
    </row>
    <row r="19" spans="1:7" s="2" customFormat="1" x14ac:dyDescent="0.25">
      <c r="A19" s="120">
        <v>46002</v>
      </c>
      <c r="B19" s="146" t="s">
        <v>241</v>
      </c>
      <c r="C19" s="139" t="s">
        <v>96</v>
      </c>
      <c r="D19" s="146" t="s">
        <v>245</v>
      </c>
      <c r="E19" s="147" t="s">
        <v>91</v>
      </c>
      <c r="F19" s="148"/>
    </row>
    <row r="20" spans="1:7" s="2" customFormat="1" x14ac:dyDescent="0.25">
      <c r="A20" s="120">
        <v>46077</v>
      </c>
      <c r="B20" s="146" t="s">
        <v>242</v>
      </c>
      <c r="C20" s="139" t="s">
        <v>96</v>
      </c>
      <c r="D20" s="146" t="s">
        <v>246</v>
      </c>
      <c r="E20" s="147" t="s">
        <v>91</v>
      </c>
      <c r="F20" s="148" t="s">
        <v>258</v>
      </c>
    </row>
    <row r="21" spans="1:7" s="2" customFormat="1" x14ac:dyDescent="0.25">
      <c r="A21" s="120">
        <v>46137</v>
      </c>
      <c r="B21" s="146" t="s">
        <v>250</v>
      </c>
      <c r="C21" s="139" t="s">
        <v>96</v>
      </c>
      <c r="D21" s="146" t="s">
        <v>247</v>
      </c>
      <c r="E21" s="147" t="s">
        <v>91</v>
      </c>
      <c r="F21" s="148"/>
    </row>
    <row r="22" spans="1:7" s="2" customFormat="1" x14ac:dyDescent="0.25">
      <c r="A22" s="120">
        <v>46197</v>
      </c>
      <c r="B22" s="146" t="s">
        <v>251</v>
      </c>
      <c r="C22" s="139" t="s">
        <v>96</v>
      </c>
      <c r="D22" s="146" t="s">
        <v>248</v>
      </c>
      <c r="E22" s="147" t="s">
        <v>91</v>
      </c>
      <c r="F22" s="148" t="s">
        <v>249</v>
      </c>
    </row>
    <row r="23" spans="1:7" s="2" customFormat="1" x14ac:dyDescent="0.25">
      <c r="A23" s="120"/>
      <c r="B23" s="146"/>
      <c r="C23" s="139"/>
      <c r="D23" s="146"/>
      <c r="E23" s="147"/>
      <c r="F23" s="148"/>
    </row>
    <row r="24" spans="1:7" s="2" customFormat="1" x14ac:dyDescent="0.25">
      <c r="A24" s="106"/>
      <c r="B24" s="107"/>
      <c r="C24" s="108"/>
      <c r="D24" s="108"/>
      <c r="E24" s="109"/>
      <c r="F24" s="108"/>
    </row>
    <row r="25" spans="1:7" s="2" customFormat="1" hidden="1" x14ac:dyDescent="0.25">
      <c r="A25" s="96"/>
      <c r="B25" s="101"/>
      <c r="C25" s="103"/>
      <c r="D25" s="101"/>
      <c r="E25" s="104"/>
      <c r="F25" s="102"/>
    </row>
    <row r="26" spans="1:7" ht="34.5" customHeight="1" x14ac:dyDescent="0.25">
      <c r="A26" s="115" t="s">
        <v>162</v>
      </c>
      <c r="B26" s="116" t="s">
        <v>163</v>
      </c>
      <c r="C26" s="117">
        <f>C27+C28</f>
        <v>11</v>
      </c>
      <c r="D26" s="118" t="str">
        <f>IF(SUBTOTAL(3,C11:C25)=SUBTOTAL(103,C11:C25),'Summary and sign-off CE'!$A$48,'Summary and sign-off CE'!$A$49)</f>
        <v>Check - there are no hidden rows with data</v>
      </c>
      <c r="E26" s="149" t="str">
        <f>IF('Summary and sign-off CE'!F60='Summary and sign-off CE'!F54,'Summary and sign-off CE'!A52,'Summary and sign-off CE'!A50)</f>
        <v>Check - each entry provides sufficient information</v>
      </c>
      <c r="F26" s="149"/>
      <c r="G26" s="2"/>
    </row>
    <row r="27" spans="1:7" ht="25.5" customHeight="1" x14ac:dyDescent="0.35">
      <c r="A27" s="55"/>
      <c r="B27" s="56" t="s">
        <v>96</v>
      </c>
      <c r="C27" s="57">
        <f>COUNTIF(C11:C25,'Summary and sign-off CE'!A45)</f>
        <v>11</v>
      </c>
      <c r="D27" s="14"/>
      <c r="E27" s="15"/>
      <c r="F27" s="16"/>
    </row>
    <row r="28" spans="1:7" ht="25.5" customHeight="1" x14ac:dyDescent="0.35">
      <c r="A28" s="55"/>
      <c r="B28" s="56" t="s">
        <v>97</v>
      </c>
      <c r="C28" s="57">
        <f>COUNTIF(C11:C25,'Summary and sign-off CE'!A46)</f>
        <v>0</v>
      </c>
      <c r="D28" s="14"/>
      <c r="E28" s="15"/>
      <c r="F28" s="16"/>
    </row>
    <row r="29" spans="1:7" ht="13" x14ac:dyDescent="0.3">
      <c r="A29" s="17"/>
      <c r="B29" s="18"/>
      <c r="C29" s="17"/>
      <c r="D29" s="19"/>
      <c r="E29" s="19"/>
      <c r="F29" s="17"/>
    </row>
    <row r="30" spans="1:7" ht="13" x14ac:dyDescent="0.3">
      <c r="A30" s="18" t="s">
        <v>152</v>
      </c>
      <c r="B30" s="18"/>
      <c r="C30" s="18"/>
      <c r="D30" s="18"/>
      <c r="E30" s="18"/>
      <c r="F30" s="18"/>
    </row>
    <row r="31" spans="1:7" ht="12.65" customHeight="1" x14ac:dyDescent="0.25">
      <c r="A31" s="20" t="s">
        <v>131</v>
      </c>
      <c r="B31" s="17"/>
      <c r="C31" s="17"/>
      <c r="D31" s="17"/>
      <c r="E31" s="17"/>
    </row>
    <row r="32" spans="1:7" ht="13" x14ac:dyDescent="0.3">
      <c r="A32" s="20" t="s">
        <v>79</v>
      </c>
      <c r="B32" s="19"/>
      <c r="C32" s="17"/>
      <c r="D32" s="17"/>
      <c r="E32" s="17"/>
      <c r="F32" s="17"/>
    </row>
    <row r="33" spans="1:6" ht="13" x14ac:dyDescent="0.3">
      <c r="A33" s="20" t="s">
        <v>164</v>
      </c>
      <c r="B33" s="21"/>
      <c r="C33" s="21"/>
      <c r="D33" s="21"/>
      <c r="E33" s="21"/>
      <c r="F33" s="21"/>
    </row>
    <row r="34" spans="1:6" ht="12.75" customHeight="1" x14ac:dyDescent="0.25">
      <c r="A34" s="20" t="s">
        <v>165</v>
      </c>
      <c r="B34" s="17"/>
      <c r="C34" s="17"/>
      <c r="D34" s="17"/>
      <c r="E34" s="17"/>
      <c r="F34" s="17"/>
    </row>
    <row r="35" spans="1:6" ht="13" customHeight="1" x14ac:dyDescent="0.25">
      <c r="A35" s="20" t="s">
        <v>166</v>
      </c>
      <c r="B35" s="17"/>
      <c r="C35" s="17"/>
      <c r="D35" s="17"/>
      <c r="E35" s="17"/>
      <c r="F35" s="17"/>
    </row>
    <row r="36" spans="1:6" x14ac:dyDescent="0.25">
      <c r="A36" s="20" t="s">
        <v>167</v>
      </c>
      <c r="C36" s="17"/>
      <c r="D36" s="17"/>
      <c r="E36" s="17"/>
      <c r="F36" s="17"/>
    </row>
    <row r="37" spans="1:6" ht="12.75" customHeight="1" x14ac:dyDescent="0.25">
      <c r="A37" s="20" t="s">
        <v>146</v>
      </c>
      <c r="B37" s="20"/>
      <c r="C37" s="22"/>
      <c r="D37" s="22"/>
      <c r="E37" s="22"/>
      <c r="F37" s="22"/>
    </row>
    <row r="38" spans="1:6" ht="12.75" customHeight="1" x14ac:dyDescent="0.25">
      <c r="A38" s="20"/>
      <c r="B38" s="20"/>
      <c r="C38" s="22"/>
      <c r="D38" s="22"/>
      <c r="E38" s="22"/>
      <c r="F38" s="22"/>
    </row>
    <row r="39" spans="1:6" ht="12.75" hidden="1" customHeight="1" x14ac:dyDescent="0.25">
      <c r="A39" s="20"/>
      <c r="B39" s="20"/>
      <c r="C39" s="22"/>
      <c r="D39" s="22"/>
      <c r="E39" s="22"/>
      <c r="F39" s="22"/>
    </row>
    <row r="40" spans="1:6" x14ac:dyDescent="0.25"/>
    <row r="42" spans="1:6" ht="13" hidden="1" x14ac:dyDescent="0.3">
      <c r="A42" s="18"/>
      <c r="B42" s="18"/>
      <c r="C42" s="18"/>
      <c r="D42" s="18"/>
      <c r="E42" s="18"/>
      <c r="F42" s="18"/>
    </row>
    <row r="43" spans="1:6" ht="13" hidden="1" x14ac:dyDescent="0.3">
      <c r="A43" s="18"/>
      <c r="B43" s="18"/>
      <c r="C43" s="18"/>
      <c r="D43" s="18"/>
      <c r="E43" s="18"/>
      <c r="F43" s="18"/>
    </row>
    <row r="44" spans="1:6" ht="13" hidden="1" x14ac:dyDescent="0.3">
      <c r="A44" s="18"/>
      <c r="B44" s="18"/>
      <c r="C44" s="18"/>
      <c r="D44" s="18"/>
      <c r="E44" s="18"/>
      <c r="F44" s="18"/>
    </row>
    <row r="45" spans="1:6" ht="13" hidden="1" x14ac:dyDescent="0.3">
      <c r="A45" s="18"/>
      <c r="B45" s="18"/>
      <c r="C45" s="18"/>
      <c r="D45" s="18"/>
      <c r="E45" s="18"/>
      <c r="F45" s="18"/>
    </row>
    <row r="46" spans="1:6" ht="13" hidden="1" x14ac:dyDescent="0.3">
      <c r="A46" s="18"/>
      <c r="B46" s="18"/>
      <c r="C46" s="18"/>
      <c r="D46" s="18"/>
      <c r="E46" s="18"/>
      <c r="F46" s="18"/>
    </row>
    <row r="48" spans="1:6" x14ac:dyDescent="0.25"/>
    <row r="49" x14ac:dyDescent="0.25"/>
    <row r="50" x14ac:dyDescent="0.25"/>
    <row r="51" x14ac:dyDescent="0.25"/>
    <row r="52" x14ac:dyDescent="0.25"/>
    <row r="53" x14ac:dyDescent="0.25"/>
    <row r="54" x14ac:dyDescent="0.25"/>
    <row r="55" x14ac:dyDescent="0.25"/>
    <row r="64" x14ac:dyDescent="0.25"/>
    <row r="65" x14ac:dyDescent="0.25"/>
    <row r="66" x14ac:dyDescent="0.25"/>
    <row r="67" x14ac:dyDescent="0.25"/>
    <row r="68" x14ac:dyDescent="0.25"/>
    <row r="69" x14ac:dyDescent="0.25"/>
    <row r="70" x14ac:dyDescent="0.25"/>
    <row r="71" x14ac:dyDescent="0.25"/>
    <row r="72" x14ac:dyDescent="0.25"/>
    <row r="76" x14ac:dyDescent="0.25"/>
    <row r="77" x14ac:dyDescent="0.25"/>
    <row r="78" x14ac:dyDescent="0.25"/>
    <row r="79" x14ac:dyDescent="0.25"/>
    <row r="80" x14ac:dyDescent="0.25"/>
    <row r="81" x14ac:dyDescent="0.25"/>
    <row r="82" x14ac:dyDescent="0.25"/>
    <row r="83" x14ac:dyDescent="0.25"/>
    <row r="84" x14ac:dyDescent="0.25"/>
  </sheetData>
  <sheetProtection sheet="1" formatCells="0" insertRows="0" deleteRows="0"/>
  <dataConsolidate/>
  <mergeCells count="10">
    <mergeCell ref="E26:F26"/>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5"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4" xr:uid="{00000000-0002-0000-0500-000002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3000000}">
          <x14:formula1>
            <xm:f>'Summary and sign-off CE'!$A$27:$A$28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4000000}">
          <x14:formula1>
            <xm:f>'Summary and sign-off CE'!$A$29:$A$30</xm:f>
          </x14:formula1>
          <xm:sqref>B7:F7</xm:sqref>
        </x14:dataValidation>
        <x14:dataValidation type="list" allowBlank="1" showInputMessage="1" showErrorMessage="1" error="Use the drop down list (at the right of the cell)" xr:uid="{00000000-0002-0000-0500-000005000000}">
          <x14:formula1>
            <xm:f>'Summary and sign-off CE'!$A$45:$A$46</xm:f>
          </x14:formula1>
          <xm:sqref>C11:C25</xm:sqref>
        </x14:dataValidation>
        <x14:dataValidation type="list" errorStyle="information" operator="greaterThan" allowBlank="1" showInputMessage="1" prompt="Provide specific $ value if possible" xr:uid="{00000000-0002-0000-0500-000006000000}">
          <x14:formula1>
            <xm:f>'Summary and sign-off CE'!$A$39:$A$44</xm:f>
          </x14:formula1>
          <xm:sqref>E11:E25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K61"/>
  <sheetViews>
    <sheetView topLeftCell="A9" zoomScale="85" zoomScaleNormal="85" workbookViewId="0">
      <selection activeCell="B5" sqref="B5:F5"/>
    </sheetView>
  </sheetViews>
  <sheetFormatPr defaultColWidth="0" defaultRowHeight="12.75" customHeight="1"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52" t="s">
        <v>51</v>
      </c>
      <c r="B1" s="152"/>
      <c r="C1" s="152"/>
      <c r="D1" s="152"/>
      <c r="E1" s="152"/>
      <c r="F1" s="152"/>
      <c r="G1" s="17"/>
      <c r="H1" s="17"/>
      <c r="I1" s="17"/>
      <c r="J1" s="17"/>
      <c r="K1" s="17"/>
    </row>
    <row r="2" spans="1:11" ht="21" customHeight="1" x14ac:dyDescent="0.25">
      <c r="A2" s="3" t="s">
        <v>52</v>
      </c>
      <c r="B2" s="159" t="s">
        <v>169</v>
      </c>
      <c r="C2" s="159"/>
      <c r="D2" s="159"/>
      <c r="E2" s="159"/>
      <c r="F2" s="159"/>
      <c r="G2" s="17"/>
      <c r="H2" s="17"/>
      <c r="I2" s="17"/>
      <c r="J2" s="17"/>
      <c r="K2" s="17"/>
    </row>
    <row r="3" spans="1:11" ht="21" customHeight="1" x14ac:dyDescent="0.25">
      <c r="A3" s="3" t="s">
        <v>171</v>
      </c>
      <c r="B3" s="159" t="s">
        <v>172</v>
      </c>
      <c r="C3" s="159"/>
      <c r="D3" s="159"/>
      <c r="E3" s="159"/>
      <c r="F3" s="159"/>
      <c r="G3" s="17"/>
      <c r="H3" s="17"/>
      <c r="I3" s="17"/>
      <c r="J3" s="17"/>
      <c r="K3" s="17"/>
    </row>
    <row r="4" spans="1:11" ht="21" customHeight="1" x14ac:dyDescent="0.25">
      <c r="A4" s="3" t="s">
        <v>54</v>
      </c>
      <c r="B4" s="160">
        <v>45839</v>
      </c>
      <c r="C4" s="160"/>
      <c r="D4" s="160"/>
      <c r="E4" s="160"/>
      <c r="F4" s="160"/>
      <c r="G4" s="17"/>
      <c r="H4" s="17"/>
      <c r="I4" s="17"/>
      <c r="J4" s="17"/>
      <c r="K4" s="17"/>
    </row>
    <row r="5" spans="1:11" ht="21" customHeight="1" x14ac:dyDescent="0.25">
      <c r="A5" s="3" t="s">
        <v>55</v>
      </c>
      <c r="B5" s="160">
        <v>46203</v>
      </c>
      <c r="C5" s="160"/>
      <c r="D5" s="160"/>
      <c r="E5" s="160"/>
      <c r="F5" s="160"/>
      <c r="G5" s="17"/>
      <c r="H5" s="17"/>
      <c r="I5" s="17"/>
      <c r="J5" s="17"/>
      <c r="K5" s="17"/>
    </row>
    <row r="6" spans="1:11" ht="21" customHeight="1" x14ac:dyDescent="0.25">
      <c r="A6" s="3" t="s">
        <v>56</v>
      </c>
      <c r="B6" s="158" t="str">
        <f>IF(AND('Travel - Kaihautu'!B7&lt;&gt;A30,'Hospitality - Kaihautu'!B7&lt;&gt;A30,'All other expenses - Kaihautu'!B7&lt;&gt;A30,'Gifts and benefits - Kaihautu'!B7&lt;&gt;A30),A31,IF(AND('Travel - Kaihautu'!B7=A30,'Hospitality - Kaihautu'!B7=A30,'All other expenses - Kaihautu'!B7=A30,'Gifts and benefits - Kaihautu'!B7=A30),A33,A32))</f>
        <v>Data and totals checked on all sheets</v>
      </c>
      <c r="C6" s="158"/>
      <c r="D6" s="158"/>
      <c r="E6" s="158"/>
      <c r="F6" s="158"/>
      <c r="G6" s="23"/>
      <c r="H6" s="17"/>
      <c r="I6" s="17"/>
      <c r="J6" s="17"/>
      <c r="K6" s="17"/>
    </row>
    <row r="7" spans="1:11" ht="21" customHeight="1" x14ac:dyDescent="0.25">
      <c r="A7" s="3" t="s">
        <v>57</v>
      </c>
      <c r="B7" s="150" t="s">
        <v>89</v>
      </c>
      <c r="C7" s="150"/>
      <c r="D7" s="150"/>
      <c r="E7" s="150"/>
      <c r="F7" s="150"/>
      <c r="G7" s="23"/>
      <c r="H7" s="17"/>
      <c r="I7" s="17"/>
      <c r="J7" s="17"/>
      <c r="K7" s="17"/>
    </row>
    <row r="8" spans="1:11" ht="21" customHeight="1" x14ac:dyDescent="0.25">
      <c r="A8" s="3" t="s">
        <v>59</v>
      </c>
      <c r="B8" s="150" t="s">
        <v>173</v>
      </c>
      <c r="C8" s="150"/>
      <c r="D8" s="150"/>
      <c r="E8" s="150"/>
      <c r="F8" s="150"/>
      <c r="G8" s="23"/>
      <c r="H8" s="17"/>
      <c r="I8" s="17"/>
      <c r="J8" s="17"/>
      <c r="K8" s="17"/>
    </row>
    <row r="9" spans="1:11" ht="66.75" customHeight="1" x14ac:dyDescent="0.25">
      <c r="A9" s="157" t="s">
        <v>60</v>
      </c>
      <c r="B9" s="157"/>
      <c r="C9" s="157"/>
      <c r="D9" s="157"/>
      <c r="E9" s="157"/>
      <c r="F9" s="157"/>
      <c r="G9" s="23"/>
      <c r="H9" s="17"/>
      <c r="I9" s="17"/>
      <c r="J9" s="17"/>
      <c r="K9" s="17"/>
    </row>
    <row r="10" spans="1:11" s="94" customFormat="1" ht="36" customHeight="1" x14ac:dyDescent="0.3">
      <c r="A10" s="88" t="s">
        <v>61</v>
      </c>
      <c r="B10" s="89" t="s">
        <v>62</v>
      </c>
      <c r="C10" s="89" t="s">
        <v>63</v>
      </c>
      <c r="D10" s="90"/>
      <c r="E10" s="91" t="s">
        <v>29</v>
      </c>
      <c r="F10" s="92" t="s">
        <v>64</v>
      </c>
      <c r="G10" s="93"/>
      <c r="H10" s="93"/>
      <c r="I10" s="93"/>
      <c r="J10" s="93"/>
      <c r="K10" s="93"/>
    </row>
    <row r="11" spans="1:11" ht="27.75" customHeight="1" x14ac:dyDescent="0.35">
      <c r="A11" s="8" t="s">
        <v>65</v>
      </c>
      <c r="B11" s="60">
        <f>B15+B16+B17</f>
        <v>11804.710000000001</v>
      </c>
      <c r="C11" s="67" t="str">
        <f>IF('Travel - Kaihautu'!B6="",A34,'Travel - Kaihautu'!B6)</f>
        <v>Figures exclude GST</v>
      </c>
      <c r="D11" s="6"/>
      <c r="E11" s="8" t="s">
        <v>66</v>
      </c>
      <c r="F11" s="33">
        <f>'Gifts and benefits - Kaihautu'!C20</f>
        <v>3</v>
      </c>
      <c r="G11" s="29"/>
      <c r="H11" s="29"/>
      <c r="I11" s="29"/>
      <c r="J11" s="29"/>
      <c r="K11" s="29"/>
    </row>
    <row r="12" spans="1:11" ht="27.75" customHeight="1" x14ac:dyDescent="0.35">
      <c r="A12" s="8" t="s">
        <v>24</v>
      </c>
      <c r="B12" s="60">
        <f>'Hospitality - Kaihautu'!B24</f>
        <v>14.17</v>
      </c>
      <c r="C12" s="67" t="str">
        <f>IF('Hospitality - Kaihautu'!B6="",A34,'Hospitality - Kaihautu'!B6)</f>
        <v>Figures exclude GST</v>
      </c>
      <c r="D12" s="6"/>
      <c r="E12" s="8" t="s">
        <v>67</v>
      </c>
      <c r="F12" s="33">
        <f>'Gifts and benefits - Kaihautu'!C21</f>
        <v>3</v>
      </c>
      <c r="G12" s="29"/>
      <c r="H12" s="29"/>
      <c r="I12" s="29"/>
      <c r="J12" s="29"/>
      <c r="K12" s="29"/>
    </row>
    <row r="13" spans="1:11" ht="27.75" customHeight="1" x14ac:dyDescent="0.25">
      <c r="A13" s="8" t="s">
        <v>68</v>
      </c>
      <c r="B13" s="60">
        <f>'All other expenses - Kaihautu'!B27</f>
        <v>2263.0500000000002</v>
      </c>
      <c r="C13" s="67" t="str">
        <f>IF('All other expenses - Kaihautu'!B6="",A34,'All other expenses - Kaihautu'!B6)</f>
        <v>Figures exclude GST</v>
      </c>
      <c r="D13" s="6"/>
      <c r="E13" s="8" t="s">
        <v>69</v>
      </c>
      <c r="F13" s="33">
        <f>'Gifts and benefits - Kaihautu'!C22</f>
        <v>0</v>
      </c>
      <c r="G13" s="17"/>
      <c r="H13" s="17"/>
      <c r="I13" s="17"/>
      <c r="J13" s="17"/>
      <c r="K13" s="17"/>
    </row>
    <row r="14" spans="1:11" ht="12.75" customHeight="1" x14ac:dyDescent="0.25">
      <c r="A14" s="7"/>
      <c r="B14" s="61"/>
      <c r="C14" s="68"/>
      <c r="D14" s="34"/>
      <c r="E14" s="6"/>
      <c r="F14" s="35"/>
      <c r="G14" s="17"/>
      <c r="H14" s="17"/>
      <c r="I14" s="17"/>
      <c r="J14" s="17"/>
      <c r="K14" s="17"/>
    </row>
    <row r="15" spans="1:11" ht="27.75" customHeight="1" x14ac:dyDescent="0.25">
      <c r="A15" s="9" t="s">
        <v>70</v>
      </c>
      <c r="B15" s="62">
        <f>'Travel - Kaihautu'!B27</f>
        <v>9321.0300000000007</v>
      </c>
      <c r="C15" s="69" t="str">
        <f>C11</f>
        <v>Figures exclude GST</v>
      </c>
      <c r="D15" s="6"/>
      <c r="E15" s="6"/>
      <c r="F15" s="35"/>
      <c r="G15" s="17"/>
      <c r="H15" s="17"/>
      <c r="I15" s="17"/>
      <c r="J15" s="17"/>
      <c r="K15" s="17"/>
    </row>
    <row r="16" spans="1:11" ht="27.75" customHeight="1" x14ac:dyDescent="0.25">
      <c r="A16" s="9" t="s">
        <v>71</v>
      </c>
      <c r="B16" s="62">
        <f>'Travel - Kaihautu'!B44</f>
        <v>2169.65</v>
      </c>
      <c r="C16" s="69" t="str">
        <f>C11</f>
        <v>Figures exclude GST</v>
      </c>
      <c r="D16" s="36"/>
      <c r="E16" s="6"/>
      <c r="F16" s="37"/>
      <c r="G16" s="17"/>
      <c r="H16" s="17"/>
      <c r="I16" s="17"/>
      <c r="J16" s="17"/>
      <c r="K16" s="17"/>
    </row>
    <row r="17" spans="1:11" ht="27.75" customHeight="1" x14ac:dyDescent="0.25">
      <c r="A17" s="9" t="s">
        <v>72</v>
      </c>
      <c r="B17" s="62">
        <f>'Travel - Kaihautu'!B67</f>
        <v>314.02999999999997</v>
      </c>
      <c r="C17" s="69" t="str">
        <f>C11</f>
        <v>Figures exclude GST</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73</v>
      </c>
      <c r="B19" s="19"/>
      <c r="C19" s="17"/>
      <c r="D19" s="17"/>
      <c r="E19" s="17"/>
      <c r="F19" s="17"/>
      <c r="G19" s="17"/>
      <c r="H19" s="17"/>
      <c r="I19" s="17"/>
      <c r="J19" s="17"/>
      <c r="K19" s="17"/>
    </row>
    <row r="20" spans="1:11" ht="12.5" x14ac:dyDescent="0.25">
      <c r="A20" s="20" t="s">
        <v>74</v>
      </c>
      <c r="D20" s="17"/>
      <c r="E20" s="17"/>
      <c r="F20" s="17"/>
      <c r="G20" s="17"/>
      <c r="H20" s="17"/>
      <c r="I20" s="17"/>
      <c r="J20" s="17"/>
      <c r="K20" s="17"/>
    </row>
    <row r="21" spans="1:11" ht="12.65" customHeight="1" x14ac:dyDescent="0.25">
      <c r="A21" s="20" t="s">
        <v>75</v>
      </c>
      <c r="D21" s="17"/>
      <c r="E21" s="17"/>
      <c r="F21" s="17"/>
      <c r="G21" s="17"/>
      <c r="H21" s="17"/>
      <c r="I21" s="17"/>
      <c r="J21" s="17"/>
      <c r="K21" s="17"/>
    </row>
    <row r="22" spans="1:11" ht="12.65" customHeight="1" x14ac:dyDescent="0.25">
      <c r="A22" s="20" t="s">
        <v>76</v>
      </c>
      <c r="D22" s="17"/>
      <c r="E22" s="17"/>
      <c r="F22" s="17"/>
      <c r="G22" s="17"/>
      <c r="H22" s="17"/>
      <c r="I22" s="17"/>
      <c r="J22" s="17"/>
      <c r="K22" s="17"/>
    </row>
    <row r="23" spans="1:11" ht="12.65" customHeight="1" x14ac:dyDescent="0.25">
      <c r="A23" s="20" t="s">
        <v>77</v>
      </c>
      <c r="D23" s="17"/>
      <c r="E23" s="17"/>
      <c r="F23" s="17"/>
      <c r="G23" s="17"/>
      <c r="H23" s="17"/>
      <c r="I23" s="17"/>
      <c r="J23" s="17"/>
      <c r="K23" s="17"/>
    </row>
    <row r="24" spans="1:11" ht="12.5" x14ac:dyDescent="0.25">
      <c r="A24" s="26"/>
      <c r="B24" s="17"/>
      <c r="C24" s="17"/>
      <c r="D24" s="17"/>
      <c r="E24" s="17"/>
      <c r="F24" s="17"/>
      <c r="G24" s="17"/>
      <c r="H24" s="17"/>
      <c r="I24" s="17"/>
      <c r="J24" s="17"/>
      <c r="K24" s="17"/>
    </row>
    <row r="25" spans="1:11" ht="13" hidden="1" x14ac:dyDescent="0.3">
      <c r="A25" s="12" t="s">
        <v>78</v>
      </c>
      <c r="B25" s="13"/>
      <c r="C25" s="13"/>
      <c r="D25" s="13"/>
      <c r="E25" s="13"/>
      <c r="F25" s="13"/>
      <c r="G25" s="17"/>
      <c r="H25" s="17"/>
      <c r="I25" s="17"/>
      <c r="J25" s="17"/>
      <c r="K25" s="17"/>
    </row>
    <row r="26" spans="1:11" ht="12.75" hidden="1" customHeight="1" x14ac:dyDescent="0.25">
      <c r="A26" s="11" t="s">
        <v>79</v>
      </c>
      <c r="B26" s="4"/>
      <c r="C26" s="4"/>
      <c r="D26" s="11"/>
      <c r="E26" s="11"/>
      <c r="F26" s="11"/>
      <c r="G26" s="17"/>
      <c r="H26" s="17"/>
      <c r="I26" s="17"/>
      <c r="J26" s="17"/>
      <c r="K26" s="17"/>
    </row>
    <row r="27" spans="1:11" ht="12.5" hidden="1" x14ac:dyDescent="0.25">
      <c r="A27" s="10" t="s">
        <v>80</v>
      </c>
      <c r="B27" s="10"/>
      <c r="C27" s="10"/>
      <c r="D27" s="10"/>
      <c r="E27" s="10"/>
      <c r="F27" s="10"/>
      <c r="G27" s="17"/>
      <c r="H27" s="17"/>
      <c r="I27" s="17"/>
      <c r="J27" s="17"/>
      <c r="K27" s="17"/>
    </row>
    <row r="28" spans="1:11" ht="12.5" hidden="1" x14ac:dyDescent="0.25">
      <c r="A28" s="10" t="s">
        <v>81</v>
      </c>
      <c r="B28" s="10"/>
      <c r="C28" s="10"/>
      <c r="D28" s="10"/>
      <c r="E28" s="10"/>
      <c r="F28" s="10"/>
      <c r="G28" s="17"/>
      <c r="H28" s="17"/>
      <c r="I28" s="17"/>
      <c r="J28" s="17"/>
      <c r="K28" s="17"/>
    </row>
    <row r="29" spans="1:11" ht="12.5" hidden="1" x14ac:dyDescent="0.25">
      <c r="A29" s="11" t="s">
        <v>82</v>
      </c>
      <c r="B29" s="11"/>
      <c r="C29" s="11"/>
      <c r="D29" s="11"/>
      <c r="E29" s="11"/>
      <c r="F29" s="11"/>
      <c r="G29" s="17"/>
      <c r="H29" s="17"/>
      <c r="I29" s="17"/>
      <c r="J29" s="17"/>
      <c r="K29" s="17"/>
    </row>
    <row r="30" spans="1:11" ht="12.5" hidden="1" x14ac:dyDescent="0.25">
      <c r="A30" s="11" t="s">
        <v>83</v>
      </c>
      <c r="B30" s="11"/>
      <c r="C30" s="11"/>
      <c r="D30" s="11"/>
      <c r="E30" s="11"/>
      <c r="F30" s="11"/>
      <c r="G30" s="17"/>
      <c r="H30" s="17"/>
      <c r="I30" s="17"/>
      <c r="J30" s="17"/>
      <c r="K30" s="17"/>
    </row>
    <row r="31" spans="1:11" ht="12.5" hidden="1" x14ac:dyDescent="0.25">
      <c r="A31" s="10" t="s">
        <v>84</v>
      </c>
      <c r="B31" s="10"/>
      <c r="C31" s="10"/>
      <c r="D31" s="10"/>
      <c r="E31" s="10"/>
      <c r="F31" s="10"/>
      <c r="G31" s="17"/>
      <c r="H31" s="17"/>
      <c r="I31" s="17"/>
      <c r="J31" s="17"/>
      <c r="K31" s="17"/>
    </row>
    <row r="32" spans="1:11" ht="12.5" hidden="1" x14ac:dyDescent="0.25">
      <c r="A32" s="10" t="s">
        <v>85</v>
      </c>
      <c r="B32" s="10"/>
      <c r="C32" s="10"/>
      <c r="D32" s="10"/>
      <c r="E32" s="10"/>
      <c r="F32" s="10"/>
      <c r="G32" s="17"/>
      <c r="H32" s="17"/>
      <c r="I32" s="17"/>
      <c r="J32" s="17"/>
      <c r="K32" s="17"/>
    </row>
    <row r="33" spans="1:11" ht="12.5" hidden="1" x14ac:dyDescent="0.25">
      <c r="A33" s="10" t="s">
        <v>86</v>
      </c>
      <c r="B33" s="10"/>
      <c r="C33" s="10"/>
      <c r="D33" s="10"/>
      <c r="E33" s="10"/>
      <c r="F33" s="10"/>
      <c r="G33" s="17"/>
      <c r="H33" s="17"/>
      <c r="I33" s="17"/>
      <c r="J33" s="17"/>
      <c r="K33" s="17"/>
    </row>
    <row r="34" spans="1:11" ht="12.5" hidden="1" x14ac:dyDescent="0.25">
      <c r="A34" s="11" t="s">
        <v>87</v>
      </c>
      <c r="B34" s="11"/>
      <c r="C34" s="11"/>
      <c r="D34" s="11"/>
      <c r="E34" s="11"/>
      <c r="F34" s="11"/>
      <c r="G34" s="17"/>
      <c r="H34" s="17"/>
      <c r="I34" s="17"/>
      <c r="J34" s="17"/>
      <c r="K34" s="17"/>
    </row>
    <row r="35" spans="1:11" ht="12.5" hidden="1" x14ac:dyDescent="0.25">
      <c r="A35" s="11" t="s">
        <v>88</v>
      </c>
      <c r="B35" s="11"/>
      <c r="C35" s="11"/>
      <c r="D35" s="11"/>
      <c r="E35" s="11"/>
      <c r="F35" s="11"/>
      <c r="G35" s="17"/>
      <c r="H35" s="17"/>
      <c r="I35" s="17"/>
      <c r="J35" s="17"/>
      <c r="K35" s="17"/>
    </row>
    <row r="36" spans="1:11" ht="12.5" hidden="1" x14ac:dyDescent="0.25">
      <c r="A36" s="10" t="s">
        <v>58</v>
      </c>
      <c r="B36" s="64"/>
      <c r="C36" s="64"/>
      <c r="D36" s="64"/>
      <c r="E36" s="64"/>
      <c r="F36" s="64"/>
      <c r="G36" s="17"/>
      <c r="H36" s="17"/>
      <c r="I36" s="17"/>
      <c r="J36" s="17"/>
      <c r="K36" s="17"/>
    </row>
    <row r="37" spans="1:11" ht="12.5" hidden="1" x14ac:dyDescent="0.25">
      <c r="A37" s="10" t="s">
        <v>89</v>
      </c>
      <c r="B37" s="64"/>
      <c r="C37" s="64"/>
      <c r="D37" s="64"/>
      <c r="E37" s="64"/>
      <c r="F37" s="64"/>
      <c r="G37" s="17"/>
      <c r="H37" s="17"/>
      <c r="I37" s="17"/>
      <c r="J37" s="17"/>
      <c r="K37" s="17"/>
    </row>
    <row r="38" spans="1:11" ht="12.5" hidden="1" x14ac:dyDescent="0.25">
      <c r="A38" s="10" t="s">
        <v>168</v>
      </c>
      <c r="B38" s="64"/>
      <c r="C38" s="64"/>
      <c r="D38" s="64"/>
      <c r="E38" s="64"/>
      <c r="F38" s="64"/>
      <c r="G38" s="17"/>
      <c r="H38" s="17"/>
      <c r="I38" s="17"/>
      <c r="J38" s="17"/>
      <c r="K38" s="17"/>
    </row>
    <row r="39" spans="1:11" ht="12.5" hidden="1" x14ac:dyDescent="0.25">
      <c r="A39" s="11" t="s">
        <v>90</v>
      </c>
      <c r="B39" s="4"/>
      <c r="C39" s="4"/>
      <c r="D39" s="4"/>
      <c r="E39" s="4"/>
      <c r="F39" s="4"/>
      <c r="G39" s="17"/>
      <c r="H39" s="17"/>
      <c r="I39" s="17"/>
      <c r="J39" s="17"/>
      <c r="K39" s="17"/>
    </row>
    <row r="40" spans="1:11" ht="12.5" hidden="1" x14ac:dyDescent="0.25">
      <c r="A40" s="4" t="s">
        <v>91</v>
      </c>
      <c r="B40" s="4"/>
      <c r="C40" s="4"/>
      <c r="D40" s="4"/>
      <c r="E40" s="4"/>
      <c r="F40" s="4"/>
      <c r="G40" s="17"/>
      <c r="H40" s="17"/>
      <c r="I40" s="17"/>
      <c r="J40" s="17"/>
      <c r="K40" s="17"/>
    </row>
    <row r="41" spans="1:11" ht="12.5" hidden="1" x14ac:dyDescent="0.25">
      <c r="A41" s="4" t="s">
        <v>92</v>
      </c>
      <c r="B41" s="4"/>
      <c r="C41" s="4"/>
      <c r="D41" s="4"/>
      <c r="E41" s="4"/>
      <c r="F41" s="4"/>
      <c r="G41" s="17"/>
      <c r="H41" s="17"/>
      <c r="I41" s="17"/>
      <c r="J41" s="17"/>
      <c r="K41" s="17"/>
    </row>
    <row r="42" spans="1:11" ht="12.5" hidden="1" x14ac:dyDescent="0.25">
      <c r="A42" s="4" t="s">
        <v>93</v>
      </c>
      <c r="B42" s="4"/>
      <c r="C42" s="4"/>
      <c r="D42" s="4"/>
      <c r="E42" s="4"/>
      <c r="F42" s="4"/>
      <c r="G42" s="17"/>
      <c r="H42" s="17"/>
      <c r="I42" s="17"/>
      <c r="J42" s="17"/>
      <c r="K42" s="17"/>
    </row>
    <row r="43" spans="1:11" ht="12.5" hidden="1" x14ac:dyDescent="0.25">
      <c r="A43" s="4" t="s">
        <v>94</v>
      </c>
      <c r="B43" s="4"/>
      <c r="C43" s="4"/>
      <c r="D43" s="4"/>
      <c r="E43" s="4"/>
      <c r="F43" s="4"/>
      <c r="G43" s="17"/>
      <c r="H43" s="17"/>
      <c r="I43" s="17"/>
      <c r="J43" s="17"/>
      <c r="K43" s="17"/>
    </row>
    <row r="44" spans="1:11" ht="12.5" hidden="1" x14ac:dyDescent="0.25">
      <c r="A44" s="4" t="s">
        <v>95</v>
      </c>
      <c r="B44" s="4"/>
      <c r="C44" s="4"/>
      <c r="D44" s="4"/>
      <c r="E44" s="4"/>
      <c r="F44" s="4"/>
      <c r="G44" s="17"/>
      <c r="H44" s="17"/>
      <c r="I44" s="17"/>
      <c r="J44" s="17"/>
      <c r="K44" s="17"/>
    </row>
    <row r="45" spans="1:11" ht="12.5" hidden="1" x14ac:dyDescent="0.25">
      <c r="A45" s="65" t="s">
        <v>96</v>
      </c>
      <c r="B45" s="64"/>
      <c r="C45" s="64"/>
      <c r="D45" s="64"/>
      <c r="E45" s="64"/>
      <c r="F45" s="64"/>
      <c r="G45" s="17"/>
      <c r="H45" s="17"/>
      <c r="I45" s="17"/>
      <c r="J45" s="17"/>
      <c r="K45" s="17"/>
    </row>
    <row r="46" spans="1:11" ht="12.5" hidden="1" x14ac:dyDescent="0.25">
      <c r="A46" s="64" t="s">
        <v>97</v>
      </c>
      <c r="B46" s="64"/>
      <c r="C46" s="64"/>
      <c r="D46" s="64"/>
      <c r="E46" s="64"/>
      <c r="F46" s="64"/>
      <c r="G46" s="17"/>
      <c r="H46" s="17"/>
      <c r="I46" s="17"/>
      <c r="J46" s="17"/>
      <c r="K46" s="17"/>
    </row>
    <row r="47" spans="1:11" ht="12.5" hidden="1" x14ac:dyDescent="0.25">
      <c r="A47" s="38">
        <v>-20000</v>
      </c>
      <c r="B47" s="4"/>
      <c r="C47" s="4"/>
      <c r="D47" s="4"/>
      <c r="E47" s="4"/>
      <c r="F47" s="4"/>
      <c r="G47" s="17"/>
      <c r="H47" s="17"/>
      <c r="I47" s="17"/>
      <c r="J47" s="17"/>
      <c r="K47" s="17"/>
    </row>
    <row r="48" spans="1:11" ht="25" hidden="1" x14ac:dyDescent="0.25">
      <c r="A48" s="82" t="s">
        <v>98</v>
      </c>
      <c r="B48" s="64"/>
      <c r="C48" s="64"/>
      <c r="D48" s="64"/>
      <c r="E48" s="64"/>
      <c r="F48" s="64"/>
      <c r="G48" s="17"/>
      <c r="H48" s="17"/>
      <c r="I48" s="17"/>
      <c r="J48" s="17"/>
      <c r="K48" s="17"/>
    </row>
    <row r="49" spans="1:11" ht="25" hidden="1" x14ac:dyDescent="0.25">
      <c r="A49" s="82" t="s">
        <v>99</v>
      </c>
      <c r="B49" s="64"/>
      <c r="C49" s="64"/>
      <c r="D49" s="64"/>
      <c r="E49" s="64"/>
      <c r="F49" s="64"/>
      <c r="G49" s="17"/>
      <c r="H49" s="17"/>
      <c r="I49" s="17"/>
      <c r="J49" s="17"/>
      <c r="K49" s="17"/>
    </row>
    <row r="50" spans="1:11" ht="25" hidden="1" x14ac:dyDescent="0.25">
      <c r="A50" s="83" t="s">
        <v>100</v>
      </c>
      <c r="B50" s="4"/>
      <c r="C50" s="4"/>
      <c r="D50" s="4"/>
      <c r="E50" s="4"/>
      <c r="F50" s="4"/>
      <c r="G50" s="17"/>
      <c r="H50" s="17"/>
      <c r="I50" s="17"/>
      <c r="J50" s="17"/>
      <c r="K50" s="17"/>
    </row>
    <row r="51" spans="1:11" ht="25" hidden="1" x14ac:dyDescent="0.25">
      <c r="A51" s="83" t="s">
        <v>101</v>
      </c>
      <c r="B51" s="4"/>
      <c r="C51" s="4"/>
      <c r="D51" s="4"/>
      <c r="E51" s="4"/>
      <c r="F51" s="4"/>
      <c r="G51" s="17"/>
      <c r="H51" s="17"/>
      <c r="I51" s="17"/>
      <c r="J51" s="17"/>
      <c r="K51" s="17"/>
    </row>
    <row r="52" spans="1:11" ht="37.5" hidden="1" x14ac:dyDescent="0.3">
      <c r="A52" s="83" t="s">
        <v>102</v>
      </c>
      <c r="B52" s="75"/>
      <c r="C52" s="75"/>
      <c r="D52" s="75"/>
      <c r="E52" s="11"/>
      <c r="F52" s="11"/>
      <c r="G52" s="17"/>
      <c r="H52" s="17"/>
      <c r="I52" s="17"/>
      <c r="J52" s="17"/>
      <c r="K52" s="17"/>
    </row>
    <row r="53" spans="1:11" ht="13" hidden="1" x14ac:dyDescent="0.3">
      <c r="A53" s="80" t="s">
        <v>103</v>
      </c>
      <c r="B53" s="74"/>
      <c r="C53" s="74"/>
      <c r="D53" s="74"/>
      <c r="E53" s="10"/>
      <c r="F53" s="10" t="b">
        <v>1</v>
      </c>
      <c r="G53" s="17"/>
      <c r="H53" s="17"/>
      <c r="I53" s="17"/>
      <c r="J53" s="17"/>
      <c r="K53" s="17"/>
    </row>
    <row r="54" spans="1:11" ht="13" hidden="1" x14ac:dyDescent="0.3">
      <c r="A54" s="81" t="s">
        <v>104</v>
      </c>
      <c r="B54" s="80"/>
      <c r="C54" s="80"/>
      <c r="D54" s="80"/>
      <c r="E54" s="10"/>
      <c r="F54" s="10" t="b">
        <v>0</v>
      </c>
      <c r="G54" s="17"/>
      <c r="H54" s="17"/>
      <c r="I54" s="17"/>
      <c r="J54" s="17"/>
      <c r="K54" s="17"/>
    </row>
    <row r="55" spans="1:11" ht="13" hidden="1" x14ac:dyDescent="0.25">
      <c r="A55" s="84"/>
      <c r="B55" s="76">
        <f>COUNT('Travel - Kaihautu'!B12:B26)</f>
        <v>5</v>
      </c>
      <c r="C55" s="76"/>
      <c r="D55" s="76">
        <f>COUNTIF('Travel - Kaihautu'!D12:D26,"*")</f>
        <v>5</v>
      </c>
      <c r="E55" s="77"/>
      <c r="F55" s="77" t="b">
        <f>MIN(B55,D55)=MAX(B55,D55)</f>
        <v>1</v>
      </c>
      <c r="G55" s="17"/>
      <c r="H55" s="17"/>
      <c r="I55" s="17"/>
      <c r="J55" s="17"/>
      <c r="K55" s="17"/>
    </row>
    <row r="56" spans="1:11" ht="13" hidden="1" x14ac:dyDescent="0.25">
      <c r="A56" s="84" t="s">
        <v>105</v>
      </c>
      <c r="B56" s="76">
        <f>COUNT('Travel - Kaihautu'!B31:B43)</f>
        <v>10</v>
      </c>
      <c r="C56" s="76"/>
      <c r="D56" s="76">
        <f>COUNTIF('Travel - Kaihautu'!D31:D43,"*")</f>
        <v>10</v>
      </c>
      <c r="E56" s="77"/>
      <c r="F56" s="77" t="b">
        <f>MIN(B56,D56)=MAX(B56,D56)</f>
        <v>1</v>
      </c>
    </row>
    <row r="57" spans="1:11" ht="13" hidden="1" x14ac:dyDescent="0.3">
      <c r="A57" s="85"/>
      <c r="B57" s="76">
        <f>COUNT('Travel - Kaihautu'!B48:B66)</f>
        <v>7</v>
      </c>
      <c r="C57" s="76"/>
      <c r="D57" s="76">
        <f>COUNTIF('Travel - Kaihautu'!D48:D66,"*")</f>
        <v>7</v>
      </c>
      <c r="E57" s="77"/>
      <c r="F57" s="77" t="b">
        <f>MIN(B57,D57)=MAX(B57,D57)</f>
        <v>1</v>
      </c>
    </row>
    <row r="58" spans="1:11" ht="13" hidden="1" x14ac:dyDescent="0.3">
      <c r="A58" s="86" t="s">
        <v>106</v>
      </c>
      <c r="B58" s="78">
        <f>COUNT('Hospitality - Kaihautu'!B11:B23)</f>
        <v>1</v>
      </c>
      <c r="C58" s="78"/>
      <c r="D58" s="78">
        <f>COUNTIF('Hospitality - Kaihautu'!D11:D23,"*")</f>
        <v>1</v>
      </c>
      <c r="E58" s="79"/>
      <c r="F58" s="79" t="b">
        <f>MIN(B58,D58)=MAX(B58,D58)</f>
        <v>1</v>
      </c>
    </row>
    <row r="59" spans="1:11" ht="13" hidden="1" x14ac:dyDescent="0.3">
      <c r="A59" s="87" t="s">
        <v>107</v>
      </c>
      <c r="B59" s="77">
        <f>COUNT('All other expenses - Kaihautu'!B11:B26)</f>
        <v>13</v>
      </c>
      <c r="C59" s="77"/>
      <c r="D59" s="77">
        <f>COUNTIF('All other expenses - Kaihautu'!D11:D26,"*")</f>
        <v>13</v>
      </c>
      <c r="E59" s="77"/>
      <c r="F59" s="77" t="b">
        <f>MIN(B59,D59)=MAX(B59,D59)</f>
        <v>1</v>
      </c>
    </row>
    <row r="60" spans="1:11" ht="13" hidden="1" x14ac:dyDescent="0.3">
      <c r="A60" s="86" t="s">
        <v>108</v>
      </c>
      <c r="B60" s="78">
        <f>COUNTIF('Gifts and benefits - Kaihautu'!B11:B19,"*")</f>
        <v>3</v>
      </c>
      <c r="C60" s="78">
        <f>COUNTIF('Gifts and benefits - Kaihautu'!C11:C19,"*")</f>
        <v>3</v>
      </c>
      <c r="D60" s="78"/>
      <c r="E60" s="78">
        <f>COUNTA('Gifts and benefits - Kaihautu'!E11:E19)</f>
        <v>3</v>
      </c>
      <c r="F60" s="79" t="b">
        <f>MIN(B60,C60,E60)=MAX(B60,C60,E60)</f>
        <v>1</v>
      </c>
    </row>
    <row r="61" spans="1:11" ht="12.5" x14ac:dyDescent="0.25"/>
  </sheetData>
  <sheetProtection formatCells="0" insertRows="0" deleteRows="0"/>
  <mergeCells count="9">
    <mergeCell ref="B7:F7"/>
    <mergeCell ref="B8:F8"/>
    <mergeCell ref="A9:F9"/>
    <mergeCell ref="A1:F1"/>
    <mergeCell ref="B2:F2"/>
    <mergeCell ref="B3:F3"/>
    <mergeCell ref="B4:F4"/>
    <mergeCell ref="B5:F5"/>
    <mergeCell ref="B6:F6"/>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600-000000000000}"/>
    <dataValidation allowBlank="1" showInputMessage="1" showErrorMessage="1" prompt="Headings on following tabs will pre populate with what you enter here_x000a__x000a_Update if a shorter or different period is covered" sqref="B4:F5" xr:uid="{00000000-0002-0000-0600-000001000000}"/>
    <dataValidation allowBlank="1" showInputMessage="1" showErrorMessage="1" prompt="Headings on following tabs will pre populate with what you enter here_x000a__x000a_Create a new workbook for a new Chief Executive" sqref="B3:F3" xr:uid="{00000000-0002-0000-0600-000002000000}"/>
    <dataValidation allowBlank="1" showInputMessage="1" showErrorMessage="1" prompt="Headings on following tabs will pre populate with what you enter here" sqref="B2:F2" xr:uid="{00000000-0002-0000-0600-000003000000}"/>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600-000004000000}"/>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600-000005000000}">
      <formula1>$A$36:$A$37</formula1>
    </dataValidation>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M264"/>
  <sheetViews>
    <sheetView topLeftCell="A9" zoomScaleNormal="100" workbookViewId="0">
      <selection activeCell="C41" sqref="C41"/>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52" t="s">
        <v>109</v>
      </c>
      <c r="B1" s="152"/>
      <c r="C1" s="152"/>
      <c r="D1" s="152"/>
      <c r="E1" s="152"/>
      <c r="F1" s="17"/>
    </row>
    <row r="2" spans="1:6" ht="21" customHeight="1" x14ac:dyDescent="0.25">
      <c r="A2" s="3" t="s">
        <v>52</v>
      </c>
      <c r="B2" s="151" t="str">
        <f>'Summary and sign-off Kaihautu'!B2:F2</f>
        <v>Museum of New Zealand Te Papa Tongarewa</v>
      </c>
      <c r="C2" s="151"/>
      <c r="D2" s="151"/>
      <c r="E2" s="151"/>
      <c r="F2" s="17"/>
    </row>
    <row r="3" spans="1:6" ht="21" customHeight="1" x14ac:dyDescent="0.25">
      <c r="A3" s="3" t="s">
        <v>110</v>
      </c>
      <c r="B3" s="151" t="str">
        <f>'Summary and sign-off Kaihautu'!B3:F3</f>
        <v>Arapata Hakiwai</v>
      </c>
      <c r="C3" s="151"/>
      <c r="D3" s="151"/>
      <c r="E3" s="151"/>
      <c r="F3" s="17"/>
    </row>
    <row r="4" spans="1:6" ht="21" customHeight="1" x14ac:dyDescent="0.25">
      <c r="A4" s="3" t="s">
        <v>111</v>
      </c>
      <c r="B4" s="151">
        <f>'Summary and sign-off Kaihautu'!B4:F4</f>
        <v>45839</v>
      </c>
      <c r="C4" s="151"/>
      <c r="D4" s="151"/>
      <c r="E4" s="151"/>
      <c r="F4" s="17"/>
    </row>
    <row r="5" spans="1:6" ht="21" customHeight="1" x14ac:dyDescent="0.25">
      <c r="A5" s="3" t="s">
        <v>112</v>
      </c>
      <c r="B5" s="151">
        <f>'Summary and sign-off Kaihautu'!B5:F5</f>
        <v>46203</v>
      </c>
      <c r="C5" s="151"/>
      <c r="D5" s="151"/>
      <c r="E5" s="151"/>
      <c r="F5" s="17"/>
    </row>
    <row r="6" spans="1:6" ht="21" customHeight="1" x14ac:dyDescent="0.25">
      <c r="A6" s="3" t="s">
        <v>113</v>
      </c>
      <c r="B6" s="150" t="s">
        <v>81</v>
      </c>
      <c r="C6" s="150"/>
      <c r="D6" s="150"/>
      <c r="E6" s="150"/>
      <c r="F6" s="17"/>
    </row>
    <row r="7" spans="1:6" ht="21" customHeight="1" x14ac:dyDescent="0.25">
      <c r="A7" s="3" t="s">
        <v>56</v>
      </c>
      <c r="B7" s="150" t="s">
        <v>83</v>
      </c>
      <c r="C7" s="150"/>
      <c r="D7" s="150"/>
      <c r="E7" s="150"/>
      <c r="F7" s="17"/>
    </row>
    <row r="8" spans="1:6" ht="36" customHeight="1" x14ac:dyDescent="0.3">
      <c r="A8" s="162" t="s">
        <v>114</v>
      </c>
      <c r="B8" s="155"/>
      <c r="C8" s="155"/>
      <c r="D8" s="155"/>
      <c r="E8" s="155"/>
      <c r="F8" s="19"/>
    </row>
    <row r="9" spans="1:6" ht="36" customHeight="1" x14ac:dyDescent="0.3">
      <c r="A9" s="163" t="s">
        <v>115</v>
      </c>
      <c r="B9" s="164"/>
      <c r="C9" s="164"/>
      <c r="D9" s="164"/>
      <c r="E9" s="164"/>
      <c r="F9" s="19"/>
    </row>
    <row r="10" spans="1:6" ht="24.75" customHeight="1" x14ac:dyDescent="0.35">
      <c r="A10" s="161" t="s">
        <v>116</v>
      </c>
      <c r="B10" s="165"/>
      <c r="C10" s="161"/>
      <c r="D10" s="161"/>
      <c r="E10" s="161"/>
      <c r="F10" s="29"/>
    </row>
    <row r="11" spans="1:6" ht="25.5" x14ac:dyDescent="0.25">
      <c r="A11" s="24" t="s">
        <v>117</v>
      </c>
      <c r="B11" s="24" t="s">
        <v>118</v>
      </c>
      <c r="C11" s="24" t="s">
        <v>119</v>
      </c>
      <c r="D11" s="24" t="s">
        <v>120</v>
      </c>
      <c r="E11" s="24" t="s">
        <v>121</v>
      </c>
      <c r="F11" s="30"/>
    </row>
    <row r="12" spans="1:6" s="2" customFormat="1" x14ac:dyDescent="0.25">
      <c r="A12" s="96"/>
      <c r="B12" s="97"/>
      <c r="C12" s="98"/>
      <c r="D12" s="98"/>
      <c r="E12" s="99"/>
      <c r="F12" s="1"/>
    </row>
    <row r="13" spans="1:6" s="2" customFormat="1" x14ac:dyDescent="0.25">
      <c r="A13" s="120">
        <v>45870</v>
      </c>
      <c r="B13" s="121">
        <f>40+20+43.52+25</f>
        <v>128.52000000000001</v>
      </c>
      <c r="C13" s="122" t="s">
        <v>209</v>
      </c>
      <c r="D13" s="122" t="s">
        <v>181</v>
      </c>
      <c r="E13" s="123" t="s">
        <v>210</v>
      </c>
      <c r="F13" s="1"/>
    </row>
    <row r="14" spans="1:6" s="2" customFormat="1" x14ac:dyDescent="0.25">
      <c r="A14" s="120">
        <v>45894</v>
      </c>
      <c r="B14" s="121">
        <v>2562.25</v>
      </c>
      <c r="C14" s="122" t="s">
        <v>209</v>
      </c>
      <c r="D14" s="132" t="s">
        <v>183</v>
      </c>
      <c r="E14" s="123" t="s">
        <v>210</v>
      </c>
      <c r="F14" s="1"/>
    </row>
    <row r="15" spans="1:6" s="2" customFormat="1" x14ac:dyDescent="0.25">
      <c r="A15" s="135">
        <v>45900</v>
      </c>
      <c r="B15" s="121">
        <v>406.86</v>
      </c>
      <c r="C15" s="137" t="s">
        <v>209</v>
      </c>
      <c r="D15" s="137" t="s">
        <v>182</v>
      </c>
      <c r="E15" s="138" t="s">
        <v>210</v>
      </c>
      <c r="F15" s="1"/>
    </row>
    <row r="16" spans="1:6" s="2" customFormat="1" x14ac:dyDescent="0.25">
      <c r="A16" s="135">
        <v>46125</v>
      </c>
      <c r="B16" s="121">
        <v>4271.3500000000004</v>
      </c>
      <c r="C16" s="137" t="s">
        <v>228</v>
      </c>
      <c r="D16" s="132" t="s">
        <v>183</v>
      </c>
      <c r="E16" s="138" t="s">
        <v>210</v>
      </c>
      <c r="F16" s="1"/>
    </row>
    <row r="17" spans="1:6" s="2" customFormat="1" x14ac:dyDescent="0.25">
      <c r="A17" s="135">
        <v>46125</v>
      </c>
      <c r="B17" s="121">
        <v>1952.05</v>
      </c>
      <c r="C17" s="137" t="s">
        <v>228</v>
      </c>
      <c r="D17" s="137" t="s">
        <v>182</v>
      </c>
      <c r="E17" s="138" t="s">
        <v>210</v>
      </c>
      <c r="F17" s="1"/>
    </row>
    <row r="18" spans="1:6" s="2" customFormat="1" x14ac:dyDescent="0.25">
      <c r="A18" s="135"/>
      <c r="B18" s="121"/>
      <c r="C18" s="137"/>
      <c r="D18" s="132"/>
      <c r="E18" s="138"/>
      <c r="F18" s="1"/>
    </row>
    <row r="19" spans="1:6" s="2" customFormat="1" x14ac:dyDescent="0.25">
      <c r="A19" s="135"/>
      <c r="B19" s="136"/>
      <c r="C19" s="137"/>
      <c r="D19" s="137"/>
      <c r="E19" s="138"/>
      <c r="F19" s="1"/>
    </row>
    <row r="20" spans="1:6" s="2" customFormat="1" x14ac:dyDescent="0.25">
      <c r="A20" s="135"/>
      <c r="B20" s="136"/>
      <c r="C20" s="137"/>
      <c r="D20" s="137"/>
      <c r="E20" s="138"/>
      <c r="F20" s="1"/>
    </row>
    <row r="21" spans="1:6" s="2" customFormat="1" x14ac:dyDescent="0.25">
      <c r="A21" s="135"/>
      <c r="B21" s="136"/>
      <c r="C21" s="137"/>
      <c r="D21" s="137"/>
      <c r="E21" s="138"/>
      <c r="F21" s="1"/>
    </row>
    <row r="22" spans="1:6" s="2" customFormat="1" x14ac:dyDescent="0.25">
      <c r="A22" s="135"/>
      <c r="B22" s="136"/>
      <c r="C22" s="137"/>
      <c r="D22" s="137"/>
      <c r="E22" s="138"/>
      <c r="F22" s="1"/>
    </row>
    <row r="23" spans="1:6" s="2" customFormat="1" x14ac:dyDescent="0.25">
      <c r="A23" s="135"/>
      <c r="B23" s="136"/>
      <c r="C23" s="137"/>
      <c r="D23" s="137"/>
      <c r="E23" s="138"/>
      <c r="F23" s="1"/>
    </row>
    <row r="24" spans="1:6" s="2" customFormat="1" x14ac:dyDescent="0.25">
      <c r="A24" s="135"/>
      <c r="B24" s="136"/>
      <c r="C24" s="137"/>
      <c r="D24" s="137"/>
      <c r="E24" s="138"/>
      <c r="F24" s="1"/>
    </row>
    <row r="25" spans="1:6" s="2" customFormat="1" x14ac:dyDescent="0.25">
      <c r="A25" s="106"/>
      <c r="B25" s="107"/>
      <c r="C25" s="108"/>
      <c r="D25" s="108"/>
      <c r="E25" s="109"/>
      <c r="F25" s="1"/>
    </row>
    <row r="26" spans="1:6" s="2" customFormat="1" hidden="1" x14ac:dyDescent="0.25">
      <c r="A26" s="106"/>
      <c r="B26" s="107"/>
      <c r="C26" s="108"/>
      <c r="D26" s="108"/>
      <c r="E26" s="109"/>
      <c r="F26" s="1"/>
    </row>
    <row r="27" spans="1:6" ht="19.5" customHeight="1" x14ac:dyDescent="0.25">
      <c r="A27" s="72" t="s">
        <v>122</v>
      </c>
      <c r="B27" s="73">
        <f>SUM(B12:B26)</f>
        <v>9321.0300000000007</v>
      </c>
      <c r="C27" s="131" t="str">
        <f>IF(SUBTOTAL(3,B12:B26)=SUBTOTAL(103,B12:B26),'Summary and sign-off Kaihautu'!$A$48,'Summary and sign-off Kaihautu'!$A$49)</f>
        <v>Check - there are no hidden rows with data</v>
      </c>
      <c r="D27" s="149" t="str">
        <f>IF('Summary and sign-off Kaihautu'!F55='Summary and sign-off Kaihautu'!F54,'Summary and sign-off Kaihautu'!A51,'Summary and sign-off Kaihautu'!A50)</f>
        <v>Check - each entry provides sufficient information</v>
      </c>
      <c r="E27" s="149"/>
      <c r="F27" s="17"/>
    </row>
    <row r="28" spans="1:6" ht="10.5" customHeight="1" x14ac:dyDescent="0.3">
      <c r="A28" s="17"/>
      <c r="B28" s="19"/>
      <c r="C28" s="17"/>
      <c r="D28" s="17"/>
      <c r="E28" s="17"/>
      <c r="F28" s="17"/>
    </row>
    <row r="29" spans="1:6" ht="24.75" customHeight="1" x14ac:dyDescent="0.35">
      <c r="A29" s="161" t="s">
        <v>123</v>
      </c>
      <c r="B29" s="161"/>
      <c r="C29" s="161"/>
      <c r="D29" s="161"/>
      <c r="E29" s="161"/>
      <c r="F29" s="29"/>
    </row>
    <row r="30" spans="1:6" ht="25.5" x14ac:dyDescent="0.25">
      <c r="A30" s="24" t="s">
        <v>117</v>
      </c>
      <c r="B30" s="24" t="s">
        <v>62</v>
      </c>
      <c r="C30" s="24" t="s">
        <v>124</v>
      </c>
      <c r="D30" s="24" t="s">
        <v>120</v>
      </c>
      <c r="E30" s="24" t="s">
        <v>121</v>
      </c>
      <c r="F30" s="30"/>
    </row>
    <row r="31" spans="1:6" s="2" customFormat="1" x14ac:dyDescent="0.25">
      <c r="A31" s="96"/>
      <c r="B31" s="97"/>
      <c r="C31" s="98"/>
      <c r="D31" s="98"/>
      <c r="E31" s="99"/>
      <c r="F31" s="1"/>
    </row>
    <row r="32" spans="1:6" s="2" customFormat="1" x14ac:dyDescent="0.25">
      <c r="A32" s="135">
        <v>45942</v>
      </c>
      <c r="B32" s="121">
        <v>377.03</v>
      </c>
      <c r="C32" s="137" t="s">
        <v>227</v>
      </c>
      <c r="D32" s="132" t="s">
        <v>183</v>
      </c>
      <c r="E32" s="123" t="s">
        <v>187</v>
      </c>
      <c r="F32" s="1"/>
    </row>
    <row r="33" spans="1:6" s="2" customFormat="1" x14ac:dyDescent="0.25">
      <c r="A33" s="135">
        <v>45942</v>
      </c>
      <c r="B33" s="121">
        <f>33.51+63.51</f>
        <v>97.02</v>
      </c>
      <c r="C33" s="137" t="s">
        <v>227</v>
      </c>
      <c r="D33" s="137" t="s">
        <v>181</v>
      </c>
      <c r="E33" s="123" t="s">
        <v>187</v>
      </c>
      <c r="F33" s="1"/>
    </row>
    <row r="34" spans="1:6" s="2" customFormat="1" x14ac:dyDescent="0.25">
      <c r="A34" s="135">
        <v>46097</v>
      </c>
      <c r="B34" s="121">
        <v>290.58</v>
      </c>
      <c r="C34" s="137" t="s">
        <v>233</v>
      </c>
      <c r="D34" s="137" t="s">
        <v>182</v>
      </c>
      <c r="E34" s="123" t="s">
        <v>234</v>
      </c>
      <c r="F34" s="1"/>
    </row>
    <row r="35" spans="1:6" s="2" customFormat="1" x14ac:dyDescent="0.25">
      <c r="A35" s="135">
        <v>46097</v>
      </c>
      <c r="B35" s="121">
        <v>153.16</v>
      </c>
      <c r="C35" s="137" t="s">
        <v>233</v>
      </c>
      <c r="D35" s="137" t="s">
        <v>226</v>
      </c>
      <c r="E35" s="123" t="s">
        <v>234</v>
      </c>
      <c r="F35" s="1"/>
    </row>
    <row r="36" spans="1:6" s="2" customFormat="1" x14ac:dyDescent="0.25">
      <c r="A36" s="135">
        <v>46097</v>
      </c>
      <c r="B36" s="121">
        <v>62.5</v>
      </c>
      <c r="C36" s="137" t="s">
        <v>233</v>
      </c>
      <c r="D36" s="137" t="s">
        <v>181</v>
      </c>
      <c r="E36" s="123" t="s">
        <v>234</v>
      </c>
      <c r="F36" s="1"/>
    </row>
    <row r="37" spans="1:6" s="2" customFormat="1" x14ac:dyDescent="0.25">
      <c r="A37" s="120">
        <v>46167</v>
      </c>
      <c r="B37" s="121">
        <v>493.04</v>
      </c>
      <c r="C37" s="122" t="s">
        <v>238</v>
      </c>
      <c r="D37" s="137" t="s">
        <v>182</v>
      </c>
      <c r="E37" s="122" t="s">
        <v>270</v>
      </c>
      <c r="F37" s="1"/>
    </row>
    <row r="38" spans="1:6" s="2" customFormat="1" x14ac:dyDescent="0.25">
      <c r="A38" s="120">
        <v>46167</v>
      </c>
      <c r="B38" s="121">
        <v>477.21</v>
      </c>
      <c r="C38" s="122" t="s">
        <v>238</v>
      </c>
      <c r="D38" s="132" t="s">
        <v>183</v>
      </c>
      <c r="E38" s="122" t="s">
        <v>270</v>
      </c>
      <c r="F38" s="1"/>
    </row>
    <row r="39" spans="1:6" s="2" customFormat="1" x14ac:dyDescent="0.25">
      <c r="A39" s="120">
        <v>46167</v>
      </c>
      <c r="B39" s="121">
        <v>38.51</v>
      </c>
      <c r="C39" s="122" t="s">
        <v>238</v>
      </c>
      <c r="D39" s="122" t="s">
        <v>181</v>
      </c>
      <c r="E39" s="122" t="s">
        <v>270</v>
      </c>
      <c r="F39" s="1"/>
    </row>
    <row r="40" spans="1:6" s="2" customFormat="1" x14ac:dyDescent="0.25">
      <c r="A40" s="120">
        <v>46115</v>
      </c>
      <c r="B40" s="121">
        <v>175.6</v>
      </c>
      <c r="C40" s="122" t="s">
        <v>271</v>
      </c>
      <c r="D40" s="122" t="s">
        <v>182</v>
      </c>
      <c r="E40" s="122" t="s">
        <v>272</v>
      </c>
      <c r="F40" s="1"/>
    </row>
    <row r="41" spans="1:6" s="2" customFormat="1" x14ac:dyDescent="0.25">
      <c r="A41" s="120">
        <v>46115</v>
      </c>
      <c r="B41" s="121">
        <v>5</v>
      </c>
      <c r="C41" s="122" t="s">
        <v>271</v>
      </c>
      <c r="D41" s="122" t="s">
        <v>181</v>
      </c>
      <c r="E41" s="122" t="s">
        <v>272</v>
      </c>
      <c r="F41" s="1"/>
    </row>
    <row r="42" spans="1:6" s="2" customFormat="1" x14ac:dyDescent="0.25">
      <c r="A42" s="106"/>
      <c r="B42" s="107"/>
      <c r="C42" s="108"/>
      <c r="D42" s="108"/>
      <c r="E42" s="109"/>
      <c r="F42" s="1"/>
    </row>
    <row r="43" spans="1:6" s="2" customFormat="1" x14ac:dyDescent="0.25">
      <c r="A43" s="110"/>
      <c r="B43" s="111"/>
      <c r="C43" s="112"/>
      <c r="D43" s="112"/>
      <c r="E43" s="113"/>
      <c r="F43" s="1"/>
    </row>
    <row r="44" spans="1:6" ht="19.5" customHeight="1" x14ac:dyDescent="0.25">
      <c r="A44" s="72" t="s">
        <v>125</v>
      </c>
      <c r="B44" s="73">
        <f>SUM(B31:B43)</f>
        <v>2169.65</v>
      </c>
      <c r="C44" s="131" t="str">
        <f>IF(SUBTOTAL(3,B31:B43)=SUBTOTAL(103,B31:B43),'Summary and sign-off Kaihautu'!$A$48,'Summary and sign-off Kaihautu'!$A$49)</f>
        <v>Check - there are no hidden rows with data</v>
      </c>
      <c r="D44" s="149" t="str">
        <f>IF('Summary and sign-off Kaihautu'!F56='Summary and sign-off Kaihautu'!F54,'Summary and sign-off Kaihautu'!A51,'Summary and sign-off Kaihautu'!A50)</f>
        <v>Check - each entry provides sufficient information</v>
      </c>
      <c r="E44" s="149"/>
      <c r="F44" s="17"/>
    </row>
    <row r="45" spans="1:6" ht="10.5" customHeight="1" x14ac:dyDescent="0.3">
      <c r="A45" s="17"/>
      <c r="B45" s="19"/>
      <c r="C45" s="17"/>
      <c r="D45" s="17"/>
      <c r="E45" s="17"/>
      <c r="F45" s="17"/>
    </row>
    <row r="46" spans="1:6" ht="24.75" customHeight="1" x14ac:dyDescent="0.25">
      <c r="A46" s="161" t="s">
        <v>126</v>
      </c>
      <c r="B46" s="161"/>
      <c r="C46" s="161"/>
      <c r="D46" s="161"/>
      <c r="E46" s="161"/>
      <c r="F46" s="17"/>
    </row>
    <row r="47" spans="1:6" ht="27" customHeight="1" x14ac:dyDescent="0.25">
      <c r="A47" s="24" t="s">
        <v>117</v>
      </c>
      <c r="B47" s="24" t="s">
        <v>62</v>
      </c>
      <c r="C47" s="24" t="s">
        <v>127</v>
      </c>
      <c r="D47" s="24" t="s">
        <v>128</v>
      </c>
      <c r="E47" s="24" t="s">
        <v>121</v>
      </c>
      <c r="F47" s="28"/>
    </row>
    <row r="48" spans="1:6" s="2" customFormat="1" x14ac:dyDescent="0.25">
      <c r="A48" s="120">
        <v>45869</v>
      </c>
      <c r="B48" s="121">
        <v>18.84</v>
      </c>
      <c r="C48" s="122" t="s">
        <v>179</v>
      </c>
      <c r="D48" s="122" t="s">
        <v>180</v>
      </c>
      <c r="E48" s="123" t="s">
        <v>176</v>
      </c>
      <c r="F48" s="1"/>
    </row>
    <row r="49" spans="1:6" s="2" customFormat="1" x14ac:dyDescent="0.25">
      <c r="A49" s="120">
        <v>45884</v>
      </c>
      <c r="B49" s="121">
        <v>52.9</v>
      </c>
      <c r="C49" s="122" t="s">
        <v>235</v>
      </c>
      <c r="D49" s="122" t="s">
        <v>180</v>
      </c>
      <c r="E49" s="123" t="s">
        <v>176</v>
      </c>
      <c r="F49" s="1"/>
    </row>
    <row r="50" spans="1:6" s="2" customFormat="1" x14ac:dyDescent="0.25">
      <c r="A50" s="120">
        <v>45961</v>
      </c>
      <c r="B50" s="121">
        <v>26.59</v>
      </c>
      <c r="C50" s="122" t="s">
        <v>236</v>
      </c>
      <c r="D50" s="122" t="s">
        <v>180</v>
      </c>
      <c r="E50" s="123" t="s">
        <v>176</v>
      </c>
      <c r="F50" s="1"/>
    </row>
    <row r="51" spans="1:6" s="2" customFormat="1" x14ac:dyDescent="0.25">
      <c r="A51" s="120">
        <v>46044</v>
      </c>
      <c r="B51" s="121">
        <v>71.739999999999995</v>
      </c>
      <c r="C51" s="122" t="s">
        <v>237</v>
      </c>
      <c r="D51" s="122" t="s">
        <v>180</v>
      </c>
      <c r="E51" s="123" t="s">
        <v>176</v>
      </c>
      <c r="F51" s="1"/>
    </row>
    <row r="52" spans="1:6" s="2" customFormat="1" x14ac:dyDescent="0.25">
      <c r="A52" s="120">
        <v>46142</v>
      </c>
      <c r="B52" s="121">
        <v>82.16</v>
      </c>
      <c r="C52" s="122" t="s">
        <v>235</v>
      </c>
      <c r="D52" s="122" t="s">
        <v>180</v>
      </c>
      <c r="E52" s="123" t="s">
        <v>176</v>
      </c>
      <c r="F52" s="1"/>
    </row>
    <row r="53" spans="1:6" s="2" customFormat="1" x14ac:dyDescent="0.25">
      <c r="A53" s="120">
        <v>46173</v>
      </c>
      <c r="B53" s="121">
        <v>24.49</v>
      </c>
      <c r="C53" s="122" t="s">
        <v>236</v>
      </c>
      <c r="D53" s="122" t="s">
        <v>180</v>
      </c>
      <c r="E53" s="123" t="s">
        <v>176</v>
      </c>
      <c r="F53" s="1"/>
    </row>
    <row r="54" spans="1:6" s="2" customFormat="1" x14ac:dyDescent="0.25">
      <c r="A54" s="120">
        <v>46189</v>
      </c>
      <c r="B54" s="121">
        <v>37.31</v>
      </c>
      <c r="C54" s="122" t="s">
        <v>236</v>
      </c>
      <c r="D54" s="122" t="s">
        <v>180</v>
      </c>
      <c r="E54" s="123" t="s">
        <v>176</v>
      </c>
      <c r="F54" s="1"/>
    </row>
    <row r="55" spans="1:6" s="2" customFormat="1" x14ac:dyDescent="0.25">
      <c r="A55" s="120"/>
      <c r="B55" s="121"/>
      <c r="C55" s="122"/>
      <c r="D55" s="122"/>
      <c r="E55" s="123"/>
      <c r="F55" s="1"/>
    </row>
    <row r="56" spans="1:6" s="2" customFormat="1" x14ac:dyDescent="0.25">
      <c r="A56" s="120"/>
      <c r="B56" s="121"/>
      <c r="C56" s="122"/>
      <c r="D56" s="122"/>
      <c r="E56" s="123"/>
      <c r="F56" s="1"/>
    </row>
    <row r="57" spans="1:6" s="2" customFormat="1" x14ac:dyDescent="0.25">
      <c r="A57" s="120"/>
      <c r="B57" s="121"/>
      <c r="C57" s="122"/>
      <c r="D57" s="122"/>
      <c r="E57" s="123"/>
      <c r="F57" s="1"/>
    </row>
    <row r="58" spans="1:6" s="2" customFormat="1" x14ac:dyDescent="0.25">
      <c r="A58" s="120"/>
      <c r="B58" s="121"/>
      <c r="C58" s="122"/>
      <c r="D58" s="122"/>
      <c r="E58" s="123"/>
      <c r="F58" s="1"/>
    </row>
    <row r="59" spans="1:6" s="2" customFormat="1" x14ac:dyDescent="0.25">
      <c r="A59" s="120"/>
      <c r="B59" s="121"/>
      <c r="C59" s="122"/>
      <c r="D59" s="122"/>
      <c r="E59" s="123"/>
      <c r="F59" s="1"/>
    </row>
    <row r="60" spans="1:6" s="2" customFormat="1" x14ac:dyDescent="0.25">
      <c r="A60" s="120"/>
      <c r="B60" s="121"/>
      <c r="C60" s="122"/>
      <c r="D60" s="122"/>
      <c r="E60" s="123"/>
      <c r="F60" s="1"/>
    </row>
    <row r="61" spans="1:6" s="2" customFormat="1" x14ac:dyDescent="0.25">
      <c r="A61" s="120"/>
      <c r="B61" s="121"/>
      <c r="C61" s="122"/>
      <c r="D61" s="122"/>
      <c r="E61" s="123"/>
      <c r="F61" s="1"/>
    </row>
    <row r="62" spans="1:6" s="2" customFormat="1" x14ac:dyDescent="0.25">
      <c r="A62" s="120"/>
      <c r="B62" s="121"/>
      <c r="C62" s="122"/>
      <c r="D62" s="122"/>
      <c r="E62" s="123"/>
      <c r="F62" s="1"/>
    </row>
    <row r="63" spans="1:6" s="2" customFormat="1" x14ac:dyDescent="0.25">
      <c r="A63" s="120"/>
      <c r="B63" s="121"/>
      <c r="C63" s="122"/>
      <c r="D63" s="122"/>
      <c r="E63" s="123"/>
      <c r="F63" s="1"/>
    </row>
    <row r="64" spans="1:6" s="2" customFormat="1" x14ac:dyDescent="0.25">
      <c r="A64" s="120"/>
      <c r="B64" s="121"/>
      <c r="C64" s="122"/>
      <c r="D64" s="122"/>
      <c r="E64" s="123"/>
      <c r="F64" s="1"/>
    </row>
    <row r="65" spans="1:6" s="2" customFormat="1" x14ac:dyDescent="0.25">
      <c r="A65" s="120"/>
      <c r="B65" s="121"/>
      <c r="C65" s="122"/>
      <c r="D65" s="122"/>
      <c r="E65" s="123"/>
      <c r="F65" s="1"/>
    </row>
    <row r="66" spans="1:6" s="2" customFormat="1" x14ac:dyDescent="0.25">
      <c r="A66" s="96"/>
      <c r="B66" s="97"/>
      <c r="C66" s="98"/>
      <c r="D66" s="98"/>
      <c r="E66" s="99"/>
      <c r="F66" s="1"/>
    </row>
    <row r="67" spans="1:6" ht="19.5" customHeight="1" x14ac:dyDescent="0.25">
      <c r="A67" s="72" t="s">
        <v>129</v>
      </c>
      <c r="B67" s="73">
        <f>SUM(B48:B66)</f>
        <v>314.02999999999997</v>
      </c>
      <c r="C67" s="131" t="str">
        <f>IF(SUBTOTAL(3,B48:B66)=SUBTOTAL(103,B48:B66),'Summary and sign-off Kaihautu'!$A$48,'Summary and sign-off Kaihautu'!$A$49)</f>
        <v>Check - there are no hidden rows with data</v>
      </c>
      <c r="D67" s="149" t="str">
        <f>IF('Summary and sign-off Kaihautu'!F57='Summary and sign-off Kaihautu'!F54,'Summary and sign-off Kaihautu'!A51,'Summary and sign-off Kaihautu'!A50)</f>
        <v>Check - each entry provides sufficient information</v>
      </c>
      <c r="E67" s="149"/>
      <c r="F67" s="17"/>
    </row>
    <row r="68" spans="1:6" ht="10.5" customHeight="1" x14ac:dyDescent="0.3">
      <c r="A68" s="17"/>
      <c r="B68" s="58"/>
      <c r="C68" s="19"/>
      <c r="D68" s="17"/>
      <c r="E68" s="17"/>
      <c r="F68" s="17"/>
    </row>
    <row r="69" spans="1:6" ht="34.5" customHeight="1" x14ac:dyDescent="0.25">
      <c r="A69" s="31" t="s">
        <v>130</v>
      </c>
      <c r="B69" s="59">
        <f>B27+B44+B67</f>
        <v>11804.710000000001</v>
      </c>
      <c r="C69" s="32"/>
      <c r="D69" s="32"/>
      <c r="E69" s="32"/>
      <c r="F69" s="17"/>
    </row>
    <row r="70" spans="1:6" ht="13" x14ac:dyDescent="0.3">
      <c r="A70" s="17"/>
      <c r="B70" s="19"/>
      <c r="C70" s="17"/>
      <c r="D70" s="17"/>
      <c r="E70" s="17"/>
      <c r="F70" s="17"/>
    </row>
    <row r="71" spans="1:6" ht="13" x14ac:dyDescent="0.3">
      <c r="A71" s="18" t="s">
        <v>73</v>
      </c>
      <c r="B71" s="19"/>
      <c r="C71" s="17"/>
      <c r="D71" s="17"/>
      <c r="E71" s="17"/>
      <c r="F71" s="17"/>
    </row>
    <row r="72" spans="1:6" ht="12.65" customHeight="1" x14ac:dyDescent="0.25">
      <c r="A72" s="20" t="s">
        <v>131</v>
      </c>
      <c r="F72" s="17"/>
    </row>
    <row r="73" spans="1:6" ht="13" customHeight="1" x14ac:dyDescent="0.25">
      <c r="A73" s="20" t="s">
        <v>132</v>
      </c>
      <c r="B73" s="17"/>
      <c r="D73" s="17"/>
      <c r="F73" s="17"/>
    </row>
    <row r="74" spans="1:6" x14ac:dyDescent="0.25">
      <c r="A74" s="20" t="s">
        <v>133</v>
      </c>
      <c r="F74" s="17"/>
    </row>
    <row r="75" spans="1:6" ht="13" x14ac:dyDescent="0.3">
      <c r="A75" s="20" t="s">
        <v>79</v>
      </c>
      <c r="B75" s="19"/>
      <c r="C75" s="17"/>
      <c r="D75" s="17"/>
      <c r="E75" s="17"/>
      <c r="F75" s="17"/>
    </row>
    <row r="76" spans="1:6" ht="13" customHeight="1" x14ac:dyDescent="0.25">
      <c r="A76" s="20" t="s">
        <v>134</v>
      </c>
      <c r="B76" s="17"/>
      <c r="D76" s="17"/>
      <c r="F76" s="17"/>
    </row>
    <row r="77" spans="1:6" x14ac:dyDescent="0.25">
      <c r="A77" s="20" t="s">
        <v>135</v>
      </c>
      <c r="F77" s="17"/>
    </row>
    <row r="78" spans="1:6" x14ac:dyDescent="0.25">
      <c r="A78" s="20" t="s">
        <v>136</v>
      </c>
      <c r="B78" s="20"/>
      <c r="C78" s="20"/>
      <c r="D78" s="20"/>
      <c r="F78" s="17"/>
    </row>
    <row r="79" spans="1:6" x14ac:dyDescent="0.25">
      <c r="A79" s="26"/>
      <c r="B79" s="17"/>
      <c r="C79" s="17"/>
      <c r="D79" s="17"/>
      <c r="E79" s="17"/>
      <c r="F79" s="17"/>
    </row>
    <row r="80" spans="1:6" hidden="1" x14ac:dyDescent="0.25">
      <c r="A80" s="26"/>
      <c r="B80" s="17"/>
      <c r="C80" s="17"/>
      <c r="D80" s="17"/>
      <c r="E80" s="17"/>
      <c r="F80" s="17"/>
    </row>
    <row r="81" spans="1:6" x14ac:dyDescent="0.25"/>
    <row r="82" spans="1:6" x14ac:dyDescent="0.25"/>
    <row r="83" spans="1:6" x14ac:dyDescent="0.25"/>
    <row r="84" spans="1:6" x14ac:dyDescent="0.25"/>
    <row r="85" spans="1:6" ht="12.75" hidden="1" customHeight="1" x14ac:dyDescent="0.25"/>
    <row r="86" spans="1:6" x14ac:dyDescent="0.25"/>
    <row r="87" spans="1:6" x14ac:dyDescent="0.25"/>
    <row r="88" spans="1:6" hidden="1" x14ac:dyDescent="0.25">
      <c r="A88" s="26"/>
      <c r="B88" s="17"/>
      <c r="C88" s="17"/>
      <c r="D88" s="17"/>
      <c r="E88" s="17"/>
      <c r="F88" s="17"/>
    </row>
    <row r="89" spans="1:6" hidden="1" x14ac:dyDescent="0.25">
      <c r="A89" s="26"/>
      <c r="B89" s="17"/>
      <c r="C89" s="17"/>
      <c r="D89" s="17"/>
      <c r="E89" s="17"/>
      <c r="F89" s="17"/>
    </row>
    <row r="90" spans="1:6" hidden="1" x14ac:dyDescent="0.25">
      <c r="A90" s="26"/>
      <c r="B90" s="17"/>
      <c r="C90" s="17"/>
      <c r="D90" s="17"/>
      <c r="E90" s="17"/>
      <c r="F90" s="17"/>
    </row>
    <row r="91" spans="1:6" hidden="1" x14ac:dyDescent="0.25">
      <c r="A91" s="26"/>
      <c r="B91" s="17"/>
      <c r="C91" s="17"/>
      <c r="D91" s="17"/>
      <c r="E91" s="17"/>
      <c r="F91" s="17"/>
    </row>
    <row r="92" spans="1:6" hidden="1" x14ac:dyDescent="0.25">
      <c r="A92" s="26"/>
      <c r="B92" s="17"/>
      <c r="C92" s="17"/>
      <c r="D92" s="17"/>
      <c r="E92" s="17"/>
      <c r="F92" s="17"/>
    </row>
    <row r="93" spans="1:6" x14ac:dyDescent="0.25"/>
    <row r="94" spans="1:6" x14ac:dyDescent="0.25"/>
    <row r="95" spans="1:6" x14ac:dyDescent="0.25"/>
    <row r="96" spans="1:6"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sheetData>
  <sheetProtection sheet="1" formatCells="0" formatRows="0" insertColumns="0" insertRows="0" deleteRows="0"/>
  <mergeCells count="15">
    <mergeCell ref="B6:E6"/>
    <mergeCell ref="A1:E1"/>
    <mergeCell ref="B2:E2"/>
    <mergeCell ref="B3:E3"/>
    <mergeCell ref="B4:E4"/>
    <mergeCell ref="B5:E5"/>
    <mergeCell ref="D44:E44"/>
    <mergeCell ref="A46:E46"/>
    <mergeCell ref="D67:E67"/>
    <mergeCell ref="B7:E7"/>
    <mergeCell ref="A8:E8"/>
    <mergeCell ref="A9:E9"/>
    <mergeCell ref="A10:E10"/>
    <mergeCell ref="D27:E27"/>
    <mergeCell ref="A29:E29"/>
  </mergeCells>
  <dataValidations xWindow="137" yWindow="686" count="3">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56:A65 A13:A25 A34:A42" xr:uid="{00000000-0002-0000-0700-000000000000}">
      <formula1>$B$4</formula1>
      <formula2>$B$5</formula2>
    </dataValidation>
    <dataValidation allowBlank="1" showInputMessage="1" showErrorMessage="1" prompt="Insert additional rows as needed:_x000a_- 'right click' on a row number (left of screen)_x000a_- select 'Insert' (this will insert a row above it)" sqref="A47 A30 A11" xr:uid="{00000000-0002-0000-0700-00000100000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31:A33 A12 A26 A66 A43 A48:A55" xr:uid="{00000000-0002-0000-0700-000002000000}">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xWindow="137" yWindow="686" count="3">
        <x14:dataValidation type="decimal" operator="greaterThan" allowBlank="1" showInputMessage="1" showErrorMessage="1" error="This cell must contain a dollar figure" xr:uid="{00000000-0002-0000-0700-000003000000}">
          <x14:formula1>
            <xm:f>'Summary and sign-off Kaihautu'!$A$47</xm:f>
          </x14:formula1>
          <xm:sqref>B12:B26 B48:B66 B31:B43</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700-000004000000}">
          <x14:formula1>
            <xm:f>'Summary and sign-off Kaihautu'!$A$29:$A$30</xm:f>
          </x14:formula1>
          <xm:sqref>B7:E7</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700-000005000000}">
          <x14:formula1>
            <xm:f>'Summary and sign-off Kaihautu'!$A$27:$A$28</xm:f>
          </x14:formula1>
          <xm:sqref>B6:E6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J62"/>
  <sheetViews>
    <sheetView topLeftCell="A2" zoomScaleNormal="100" workbookViewId="0">
      <selection activeCell="C18" sqref="C18"/>
    </sheetView>
  </sheetViews>
  <sheetFormatPr defaultColWidth="0" defaultRowHeight="12.75" customHeight="1"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52" t="s">
        <v>109</v>
      </c>
      <c r="B1" s="152"/>
      <c r="C1" s="152"/>
      <c r="D1" s="152"/>
      <c r="E1" s="152"/>
    </row>
    <row r="2" spans="1:6" ht="21" customHeight="1" x14ac:dyDescent="0.25">
      <c r="A2" s="3" t="s">
        <v>52</v>
      </c>
      <c r="B2" s="151" t="str">
        <f>'Summary and sign-off Kaihautu'!B2:F2</f>
        <v>Museum of New Zealand Te Papa Tongarewa</v>
      </c>
      <c r="C2" s="151"/>
      <c r="D2" s="151"/>
      <c r="E2" s="151"/>
    </row>
    <row r="3" spans="1:6" ht="21" customHeight="1" x14ac:dyDescent="0.25">
      <c r="A3" s="3" t="s">
        <v>110</v>
      </c>
      <c r="B3" s="151" t="str">
        <f>'Summary and sign-off Kaihautu'!B3:F3</f>
        <v>Arapata Hakiwai</v>
      </c>
      <c r="C3" s="151"/>
      <c r="D3" s="151"/>
      <c r="E3" s="151"/>
    </row>
    <row r="4" spans="1:6" ht="21" customHeight="1" x14ac:dyDescent="0.25">
      <c r="A4" s="3" t="s">
        <v>111</v>
      </c>
      <c r="B4" s="151">
        <f>'Summary and sign-off Kaihautu'!B4:F4</f>
        <v>45839</v>
      </c>
      <c r="C4" s="151"/>
      <c r="D4" s="151"/>
      <c r="E4" s="151"/>
    </row>
    <row r="5" spans="1:6" ht="21" customHeight="1" x14ac:dyDescent="0.25">
      <c r="A5" s="3" t="s">
        <v>112</v>
      </c>
      <c r="B5" s="151">
        <f>'Summary and sign-off Kaihautu'!B5:F5</f>
        <v>46203</v>
      </c>
      <c r="C5" s="151"/>
      <c r="D5" s="151"/>
      <c r="E5" s="151"/>
    </row>
    <row r="6" spans="1:6" ht="21" customHeight="1" x14ac:dyDescent="0.25">
      <c r="A6" s="3" t="s">
        <v>113</v>
      </c>
      <c r="B6" s="150" t="s">
        <v>81</v>
      </c>
      <c r="C6" s="150"/>
      <c r="D6" s="150"/>
      <c r="E6" s="150"/>
    </row>
    <row r="7" spans="1:6" ht="21" customHeight="1" x14ac:dyDescent="0.25">
      <c r="A7" s="3" t="s">
        <v>56</v>
      </c>
      <c r="B7" s="150" t="s">
        <v>83</v>
      </c>
      <c r="C7" s="150"/>
      <c r="D7" s="150"/>
      <c r="E7" s="150"/>
    </row>
    <row r="8" spans="1:6" ht="35.25" customHeight="1" x14ac:dyDescent="0.35">
      <c r="A8" s="168" t="s">
        <v>137</v>
      </c>
      <c r="B8" s="168"/>
      <c r="C8" s="156"/>
      <c r="D8" s="156"/>
      <c r="E8" s="156"/>
      <c r="F8" s="27"/>
    </row>
    <row r="9" spans="1:6" ht="35.25" customHeight="1" x14ac:dyDescent="0.35">
      <c r="A9" s="166" t="s">
        <v>138</v>
      </c>
      <c r="B9" s="167"/>
      <c r="C9" s="167"/>
      <c r="D9" s="167"/>
      <c r="E9" s="167"/>
      <c r="F9" s="27"/>
    </row>
    <row r="10" spans="1:6" ht="27" customHeight="1" x14ac:dyDescent="0.25">
      <c r="A10" s="24" t="s">
        <v>139</v>
      </c>
      <c r="B10" s="24" t="s">
        <v>62</v>
      </c>
      <c r="C10" s="24" t="s">
        <v>140</v>
      </c>
      <c r="D10" s="24" t="s">
        <v>141</v>
      </c>
      <c r="E10" s="24" t="s">
        <v>121</v>
      </c>
      <c r="F10" s="20"/>
    </row>
    <row r="11" spans="1:6" s="2" customFormat="1" ht="12.5" hidden="1" x14ac:dyDescent="0.25">
      <c r="A11" s="100"/>
      <c r="B11" s="97"/>
      <c r="C11" s="101"/>
      <c r="D11" s="101"/>
      <c r="E11" s="102"/>
    </row>
    <row r="12" spans="1:6" s="2" customFormat="1" ht="12.5" x14ac:dyDescent="0.25">
      <c r="A12" s="120">
        <v>46052</v>
      </c>
      <c r="B12" s="121">
        <v>14.17</v>
      </c>
      <c r="C12" s="125" t="s">
        <v>229</v>
      </c>
      <c r="D12" s="125" t="s">
        <v>230</v>
      </c>
      <c r="E12" s="126" t="s">
        <v>176</v>
      </c>
    </row>
    <row r="13" spans="1:6" s="2" customFormat="1" ht="12.5" x14ac:dyDescent="0.25">
      <c r="A13" s="120"/>
      <c r="B13" s="121"/>
      <c r="C13" s="125"/>
      <c r="D13" s="125"/>
      <c r="E13" s="126"/>
    </row>
    <row r="14" spans="1:6" s="2" customFormat="1" ht="12.5" x14ac:dyDescent="0.25">
      <c r="A14" s="120"/>
      <c r="B14" s="121"/>
      <c r="C14" s="125"/>
      <c r="D14" s="125"/>
      <c r="E14" s="126"/>
    </row>
    <row r="15" spans="1:6" s="2" customFormat="1" ht="12.5" x14ac:dyDescent="0.25">
      <c r="A15" s="120"/>
      <c r="B15" s="121"/>
      <c r="C15" s="125"/>
      <c r="D15" s="125"/>
      <c r="E15" s="126"/>
    </row>
    <row r="16" spans="1:6" s="2" customFormat="1" ht="12.5" x14ac:dyDescent="0.25">
      <c r="A16" s="120"/>
      <c r="B16" s="121"/>
      <c r="C16" s="125"/>
      <c r="D16" s="125"/>
      <c r="E16" s="126"/>
    </row>
    <row r="17" spans="1:6" s="2" customFormat="1" ht="12.5" x14ac:dyDescent="0.25">
      <c r="A17" s="120"/>
      <c r="B17" s="121"/>
      <c r="C17" s="125"/>
      <c r="D17" s="125"/>
      <c r="E17" s="126"/>
    </row>
    <row r="18" spans="1:6" s="2" customFormat="1" ht="12.5" x14ac:dyDescent="0.25">
      <c r="A18" s="120"/>
      <c r="B18" s="121"/>
      <c r="C18" s="125"/>
      <c r="D18" s="125"/>
      <c r="E18" s="126"/>
    </row>
    <row r="19" spans="1:6" s="2" customFormat="1" ht="12.5" x14ac:dyDescent="0.25">
      <c r="A19" s="120"/>
      <c r="B19" s="121"/>
      <c r="C19" s="125"/>
      <c r="D19" s="125"/>
      <c r="E19" s="126"/>
    </row>
    <row r="20" spans="1:6" s="2" customFormat="1" ht="12.5" x14ac:dyDescent="0.25">
      <c r="A20" s="120"/>
      <c r="B20" s="121"/>
      <c r="C20" s="125"/>
      <c r="D20" s="125"/>
      <c r="E20" s="126"/>
    </row>
    <row r="21" spans="1:6" s="2" customFormat="1" ht="12.5" x14ac:dyDescent="0.25">
      <c r="A21" s="120"/>
      <c r="B21" s="121"/>
      <c r="C21" s="125"/>
      <c r="D21" s="125"/>
      <c r="E21" s="126"/>
    </row>
    <row r="22" spans="1:6" s="2" customFormat="1" ht="12.5" x14ac:dyDescent="0.25">
      <c r="A22" s="96"/>
      <c r="B22" s="97"/>
      <c r="C22" s="98"/>
      <c r="D22" s="98"/>
      <c r="E22" s="99"/>
    </row>
    <row r="23" spans="1:6" s="2" customFormat="1" ht="11.25" hidden="1" customHeight="1" x14ac:dyDescent="0.25">
      <c r="A23" s="100"/>
      <c r="B23" s="97"/>
      <c r="C23" s="101"/>
      <c r="D23" s="101"/>
      <c r="E23" s="102"/>
    </row>
    <row r="24" spans="1:6" ht="34.5" customHeight="1" x14ac:dyDescent="0.25">
      <c r="A24" s="54" t="s">
        <v>142</v>
      </c>
      <c r="B24" s="63">
        <f>SUM(B11:B23)</f>
        <v>14.17</v>
      </c>
      <c r="C24" s="71" t="str">
        <f>IF(SUBTOTAL(3,B11:B23)=SUBTOTAL(103,B11:B23),'Summary and sign-off Kaihautu'!$A$48,'Summary and sign-off Kaihautu'!$A$49)</f>
        <v>Check - there are no hidden rows with data</v>
      </c>
      <c r="D24" s="149" t="str">
        <f>IF('Summary and sign-off Kaihautu'!F58='Summary and sign-off Kaihautu'!F54,'Summary and sign-off Kaihautu'!A51,'Summary and sign-off Kaihautu'!A50)</f>
        <v>Check - each entry provides sufficient information</v>
      </c>
      <c r="E24" s="149"/>
      <c r="F24" s="2"/>
    </row>
    <row r="25" spans="1:6" ht="13" x14ac:dyDescent="0.3">
      <c r="A25" s="18"/>
      <c r="B25" s="17"/>
      <c r="C25" s="17"/>
      <c r="D25" s="17"/>
      <c r="E25" s="17"/>
    </row>
    <row r="26" spans="1:6" ht="13" x14ac:dyDescent="0.3">
      <c r="A26" s="18" t="s">
        <v>73</v>
      </c>
      <c r="B26" s="19"/>
      <c r="C26" s="17"/>
      <c r="D26" s="17"/>
      <c r="E26" s="17"/>
    </row>
    <row r="27" spans="1:6" ht="12.75" customHeight="1" x14ac:dyDescent="0.25">
      <c r="A27" s="20" t="s">
        <v>143</v>
      </c>
      <c r="B27" s="20"/>
      <c r="C27" s="20"/>
      <c r="D27" s="20"/>
      <c r="E27" s="20"/>
    </row>
    <row r="28" spans="1:6" ht="12.5" x14ac:dyDescent="0.25">
      <c r="A28" s="20" t="s">
        <v>144</v>
      </c>
      <c r="B28" s="20"/>
      <c r="C28" s="28"/>
      <c r="D28" s="28"/>
      <c r="E28" s="28"/>
    </row>
    <row r="29" spans="1:6" ht="13" x14ac:dyDescent="0.3">
      <c r="A29" s="20" t="s">
        <v>79</v>
      </c>
      <c r="B29" s="19"/>
      <c r="C29" s="17"/>
      <c r="D29" s="17"/>
      <c r="E29" s="17"/>
      <c r="F29" s="17"/>
    </row>
    <row r="30" spans="1:6" ht="12.5" x14ac:dyDescent="0.25">
      <c r="A30" s="20" t="s">
        <v>145</v>
      </c>
      <c r="B30" s="20"/>
      <c r="C30" s="28"/>
      <c r="D30" s="28"/>
      <c r="E30" s="28"/>
    </row>
    <row r="31" spans="1:6" ht="12.75" customHeight="1" x14ac:dyDescent="0.25">
      <c r="A31" s="20" t="s">
        <v>146</v>
      </c>
      <c r="B31" s="20"/>
      <c r="C31" s="22"/>
      <c r="D31" s="22"/>
      <c r="E31" s="22"/>
    </row>
    <row r="32" spans="1:6" ht="12.5" x14ac:dyDescent="0.25">
      <c r="A32" s="17"/>
      <c r="B32" s="17"/>
      <c r="C32" s="17"/>
      <c r="D32" s="17"/>
      <c r="E32" s="17"/>
    </row>
    <row r="33" customFormat="1" ht="12.5" hidden="1" x14ac:dyDescent="0.25"/>
    <row r="34" customFormat="1" ht="12.5" hidden="1" x14ac:dyDescent="0.25"/>
    <row r="35" customFormat="1" ht="12.5" hidden="1" x14ac:dyDescent="0.25"/>
    <row r="36" customFormat="1" ht="12.5" hidden="1" x14ac:dyDescent="0.25"/>
    <row r="37" customFormat="1" ht="12.5" hidden="1" x14ac:dyDescent="0.25"/>
    <row r="38" customFormat="1" ht="12.5" hidden="1" x14ac:dyDescent="0.25"/>
    <row r="39" customFormat="1" ht="12.5" hidden="1" x14ac:dyDescent="0.25"/>
    <row r="40" customFormat="1" ht="12.5" hidden="1" x14ac:dyDescent="0.25"/>
    <row r="41" customFormat="1" ht="12.5" hidden="1" x14ac:dyDescent="0.25"/>
    <row r="42" customFormat="1" ht="12.5" hidden="1" x14ac:dyDescent="0.25"/>
    <row r="43" customFormat="1" ht="12.5" hidden="1" x14ac:dyDescent="0.25"/>
    <row r="44" customFormat="1" ht="12.5" hidden="1" x14ac:dyDescent="0.25"/>
    <row r="45" customFormat="1" ht="12.5" hidden="1" x14ac:dyDescent="0.25"/>
    <row r="46" customFormat="1" ht="12.5" hidden="1" x14ac:dyDescent="0.25"/>
    <row r="47" customFormat="1" ht="12.5" hidden="1" x14ac:dyDescent="0.25"/>
    <row r="48" customFormat="1" ht="12.5" hidden="1" x14ac:dyDescent="0.25"/>
    <row r="49" customFormat="1" ht="12.5" hidden="1" x14ac:dyDescent="0.25"/>
    <row r="50" customFormat="1" ht="12.5" hidden="1" x14ac:dyDescent="0.25"/>
    <row r="51" customFormat="1" ht="12.5" hidden="1" x14ac:dyDescent="0.25"/>
    <row r="52" customFormat="1" ht="12.5" x14ac:dyDescent="0.25"/>
    <row r="53" customFormat="1" ht="12.5" x14ac:dyDescent="0.25"/>
    <row r="54" customFormat="1" ht="12.5" x14ac:dyDescent="0.25"/>
    <row r="55" customFormat="1" ht="12.5" x14ac:dyDescent="0.25"/>
    <row r="56" customFormat="1" ht="12.5" x14ac:dyDescent="0.25"/>
    <row r="57" customFormat="1" ht="12.5" x14ac:dyDescent="0.25"/>
    <row r="58" customFormat="1" ht="12.75" customHeight="1" x14ac:dyDescent="0.25"/>
    <row r="59" customFormat="1" ht="12.75" customHeight="1" x14ac:dyDescent="0.25"/>
    <row r="60" customFormat="1" ht="12.75" customHeight="1" x14ac:dyDescent="0.25"/>
    <row r="61" customFormat="1" ht="12.75" customHeight="1" x14ac:dyDescent="0.25"/>
    <row r="62" customFormat="1" ht="12.75" customHeight="1" x14ac:dyDescent="0.25"/>
  </sheetData>
  <sheetProtection sheet="1" formatCells="0" insertRows="0" deleteRows="0"/>
  <mergeCells count="10">
    <mergeCell ref="B7:E7"/>
    <mergeCell ref="A8:E8"/>
    <mergeCell ref="A9:E9"/>
    <mergeCell ref="D24:E24"/>
    <mergeCell ref="A1:E1"/>
    <mergeCell ref="B2:E2"/>
    <mergeCell ref="B3:E3"/>
    <mergeCell ref="B4:E4"/>
    <mergeCell ref="B5:E5"/>
    <mergeCell ref="B6:E6"/>
  </mergeCells>
  <dataValidations count="3">
    <dataValidation allowBlank="1" showInputMessage="1" showErrorMessage="1" prompt="Insert additional rows as needed:_x000a_- 'right click' on a row number (left of screen)_x000a_- select 'Insert' (this will insert a row above it)" sqref="A10" xr:uid="{00000000-0002-0000-0800-00000000000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3" xr:uid="{00000000-0002-0000-0800-000001000000}">
      <formula1>$B$4</formula1>
      <formula2>$B$5</formula2>
    </dataValidation>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2" xr:uid="{00000000-0002-0000-0800-000002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800-000003000000}">
          <x14:formula1>
            <xm:f>'Summary and sign-off Kaihautu'!$A$29:$A$30</xm:f>
          </x14:formula1>
          <xm:sqref>B7:E7</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800-000004000000}">
          <x14:formula1>
            <xm:f>'Summary and sign-off Kaihautu'!$A$27:$A$28</xm:f>
          </x14:formula1>
          <xm:sqref>B6:E6</xm:sqref>
        </x14:dataValidation>
        <x14:dataValidation type="decimal" operator="greaterThan" allowBlank="1" showInputMessage="1" showErrorMessage="1" error="This cell must contain a dollar figure" xr:uid="{00000000-0002-0000-0800-000005000000}">
          <x14:formula1>
            <xm:f>'Summary and sign-off Kaihautu'!$A$47</xm:f>
          </x14:formula1>
          <xm:sqref>B11:B23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149" ma:contentTypeDescription="" ma:contentTypeScope="" ma:versionID="c4f1a3949722396ccc74c925703dd5ab">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5409EB03-4EF2-44FB-838F-B275048CB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79D7F4-D0D7-4BCB-BBEA-E7C37A64913E}">
  <ds:schemaRefs>
    <ds:schemaRef ds:uri="http://purl.org/dc/dcmitype/"/>
    <ds:schemaRef ds:uri="http://schemas.microsoft.com/office/infopath/2007/PartnerControls"/>
    <ds:schemaRef ds:uri="http://schemas.microsoft.com/office/2006/documentManagement/types"/>
    <ds:schemaRef ds:uri="http://purl.org/dc/terms/"/>
    <ds:schemaRef ds:uri="http://www.w3.org/XML/1998/namespace"/>
    <ds:schemaRef ds:uri="http://purl.org/dc/elements/1.1/"/>
    <ds:schemaRef ds:uri="12165527-d881-4234-97f9-ee139a3f0c31"/>
    <ds:schemaRef ds:uri="http://schemas.microsoft.com/office/2006/metadata/properties"/>
    <ds:schemaRef ds:uri="http://schemas.openxmlformats.org/package/2006/metadata/core-properties"/>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Guidance for agencies</vt:lpstr>
      <vt:lpstr>Summary and sign-off CE</vt:lpstr>
      <vt:lpstr>Travel</vt:lpstr>
      <vt:lpstr>Hospitality</vt:lpstr>
      <vt:lpstr>All other expenses</vt:lpstr>
      <vt:lpstr>Gifts and benefits</vt:lpstr>
      <vt:lpstr>Summary and sign-off Kaihautu</vt:lpstr>
      <vt:lpstr>Travel - Kaihautu</vt:lpstr>
      <vt:lpstr>Hospitality - Kaihautu</vt:lpstr>
      <vt:lpstr>All other expenses - Kaihautu</vt:lpstr>
      <vt:lpstr>Gifts and benefits - Kaihautu</vt:lpstr>
      <vt:lpstr>'All other expenses'!Print_Area</vt:lpstr>
      <vt:lpstr>'All other expenses - Kaihautu'!Print_Area</vt:lpstr>
      <vt:lpstr>'Gifts and benefits'!Print_Area</vt:lpstr>
      <vt:lpstr>'Gifts and benefits - Kaihautu'!Print_Area</vt:lpstr>
      <vt:lpstr>'Guidance for agencies'!Print_Area</vt:lpstr>
      <vt:lpstr>Hospitality!Print_Area</vt:lpstr>
      <vt:lpstr>'Hospitality - Kaihautu'!Print_Area</vt:lpstr>
      <vt:lpstr>'Summary and sign-off CE'!Print_Area</vt:lpstr>
      <vt:lpstr>'Summary and sign-off Kaihautu'!Print_Area</vt:lpstr>
      <vt:lpstr>Travel!Print_Area</vt:lpstr>
      <vt:lpstr>'Travel - Kaihautu'!Print_Area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Peter Corley</cp:lastModifiedBy>
  <cp:revision/>
  <dcterms:created xsi:type="dcterms:W3CDTF">2010-10-17T20:59:02Z</dcterms:created>
  <dcterms:modified xsi:type="dcterms:W3CDTF">2026-07-13T23:01:47Z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y fmtid="{D5CDD505-2E9C-101B-9397-08002B2CF9AE}" pid="11" name="MSIP_Label_f9b418f5-4807-4a64-963b-e6e6ecae9261_Enabled">
    <vt:lpwstr>true</vt:lpwstr>
  </property>
  <property fmtid="{D5CDD505-2E9C-101B-9397-08002B2CF9AE}" pid="12" name="MSIP_Label_f9b418f5-4807-4a64-963b-e6e6ecae9261_SetDate">
    <vt:lpwstr>2026-01-20T21:29:02Z</vt:lpwstr>
  </property>
  <property fmtid="{D5CDD505-2E9C-101B-9397-08002B2CF9AE}" pid="13" name="MSIP_Label_f9b418f5-4807-4a64-963b-e6e6ecae9261_Method">
    <vt:lpwstr>Standard</vt:lpwstr>
  </property>
  <property fmtid="{D5CDD505-2E9C-101B-9397-08002B2CF9AE}" pid="14" name="MSIP_Label_f9b418f5-4807-4a64-963b-e6e6ecae9261_Name">
    <vt:lpwstr>defa4170-0d19-0005-0004-bc88714345d2</vt:lpwstr>
  </property>
  <property fmtid="{D5CDD505-2E9C-101B-9397-08002B2CF9AE}" pid="15" name="MSIP_Label_f9b418f5-4807-4a64-963b-e6e6ecae9261_SiteId">
    <vt:lpwstr>bb0762dc-7b33-419c-8684-711d25586af3</vt:lpwstr>
  </property>
  <property fmtid="{D5CDD505-2E9C-101B-9397-08002B2CF9AE}" pid="16" name="MSIP_Label_f9b418f5-4807-4a64-963b-e6e6ecae9261_ActionId">
    <vt:lpwstr>0c6a8e48-e7b2-4fa2-b866-bfd9a9714e3a</vt:lpwstr>
  </property>
  <property fmtid="{D5CDD505-2E9C-101B-9397-08002B2CF9AE}" pid="17" name="MSIP_Label_f9b418f5-4807-4a64-963b-e6e6ecae9261_ContentBits">
    <vt:lpwstr>0</vt:lpwstr>
  </property>
  <property fmtid="{D5CDD505-2E9C-101B-9397-08002B2CF9AE}" pid="18" name="MSIP_Label_f9b418f5-4807-4a64-963b-e6e6ecae9261_Tag">
    <vt:lpwstr>10, 3, 0, 1</vt:lpwstr>
  </property>
</Properties>
</file>